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workbookProtection lockStructure="1"/>
  <bookViews>
    <workbookView xWindow="-120" yWindow="-120" windowWidth="29040" windowHeight="13740"/>
  </bookViews>
  <sheets>
    <sheet name="PERMISOS DE EDIFICACIÓN" sheetId="2" r:id="rId1"/>
    <sheet name="Resp. " sheetId="5" state="hidden" r:id="rId2"/>
    <sheet name="Ref." sheetId="6" state="hidden" r:id="rId3"/>
    <sheet name="Validación" sheetId="7" state="hidden" r:id="rId4"/>
  </sheets>
  <definedNames>
    <definedName name="CATAMARCA">Ref.!$G$3:$G$4</definedName>
    <definedName name="CHACO">Ref.!$J$3</definedName>
    <definedName name="CHUBUT">Ref.!$K$3:$K$7</definedName>
    <definedName name="CIUDAD_DE_BUENOS_AIRES">Ref.!$E$3</definedName>
    <definedName name="CORDOBA">Ref.!$H$3:$H$20</definedName>
    <definedName name="CORRIENTES">Ref.!$I$3:$I$8</definedName>
    <definedName name="ENTRE_RIOS">Ref.!$L$3:$L$10</definedName>
    <definedName name="FORMOSA">Ref.!$M$3:$M$4</definedName>
    <definedName name="JUJUY">Ref.!$N$3:$N$7</definedName>
    <definedName name="LA_PAMPA">Ref.!$O$3:$O$4</definedName>
    <definedName name="LA_RIOJA">Ref.!$P$3:$P$4</definedName>
    <definedName name="MENDOZA">Ref.!$Q$3:$Q$12</definedName>
    <definedName name="MISIONES">Ref.!$R$3:$R$8</definedName>
    <definedName name="NEUQUEN">Ref.!$S$3:$S$10</definedName>
    <definedName name="PCIA_DE_BUENOS_AIRES">Ref.!$F$3:$F$137</definedName>
    <definedName name="Prov">Ref.!$D$3:$D$26</definedName>
    <definedName name="RIO_NEGRO">Ref.!$T$3:$T$7</definedName>
    <definedName name="SALTA">Ref.!$U$3:$U$7</definedName>
    <definedName name="SAN_JUAN">Ref.!$V$3:$V$13</definedName>
    <definedName name="SAN_LUIS">Ref.!$W$3:$W$4</definedName>
    <definedName name="SANTA_CRUZ">Ref.!$X$3:$X$5</definedName>
    <definedName name="SANTA_FE">Ref.!$Y$3:$Y$41</definedName>
    <definedName name="SANTIAGO_DEL_ESTERO">Ref.!$Z$3:$Z$4</definedName>
    <definedName name="SELC">'PERMISOS DE EDIFICACIÓN'!$F$17</definedName>
    <definedName name="TIERRA_DEL_FUEGO">Ref.!$AA$3:$AA$4</definedName>
    <definedName name="TUCUMAN">Ref.!$AB$3:$AB$10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5" i="2"/>
  <c r="E28" i="6"/>
  <c r="E5" i="5" s="1"/>
  <c r="B28" i="2" s="1"/>
  <c r="D28" i="6"/>
  <c r="D5" i="5" s="1"/>
  <c r="AG75" i="2"/>
  <c r="T75"/>
  <c r="AH22" i="7" l="1"/>
  <c r="AJ5" i="5"/>
  <c r="AJ21" s="1"/>
  <c r="AI5"/>
  <c r="AI10" s="1"/>
  <c r="AH5"/>
  <c r="AH8" s="1"/>
  <c r="AG5"/>
  <c r="AG7" s="1"/>
  <c r="AF5"/>
  <c r="AF11" s="1"/>
  <c r="AE5"/>
  <c r="AD6"/>
  <c r="AD7"/>
  <c r="AD8"/>
  <c r="AD9"/>
  <c r="AD10"/>
  <c r="AD11"/>
  <c r="AD12"/>
  <c r="AD13"/>
  <c r="AD14"/>
  <c r="AD15"/>
  <c r="AD16"/>
  <c r="AD17"/>
  <c r="AD18"/>
  <c r="AD19"/>
  <c r="AD20"/>
  <c r="AD21"/>
  <c r="AC5"/>
  <c r="AC6" s="1"/>
  <c r="AB5"/>
  <c r="AB11" s="1"/>
  <c r="AA5"/>
  <c r="AA8" s="1"/>
  <c r="Z5"/>
  <c r="Z13" s="1"/>
  <c r="Y5"/>
  <c r="Y10" s="1"/>
  <c r="X5"/>
  <c r="X9" s="1"/>
  <c r="W5"/>
  <c r="W9" s="1"/>
  <c r="V5"/>
  <c r="V9" s="1"/>
  <c r="U5"/>
  <c r="U8" s="1"/>
  <c r="T5"/>
  <c r="T6" s="1"/>
  <c r="S5"/>
  <c r="S7" s="1"/>
  <c r="AJ8" l="1"/>
  <c r="S6"/>
  <c r="Z19"/>
  <c r="AC10"/>
  <c r="AC17"/>
  <c r="V16"/>
  <c r="AI8"/>
  <c r="S13"/>
  <c r="S8"/>
  <c r="S16"/>
  <c r="AJ19"/>
  <c r="AJ12"/>
  <c r="S21"/>
  <c r="S20"/>
  <c r="V11"/>
  <c r="V21"/>
  <c r="AA11"/>
  <c r="T16"/>
  <c r="U11"/>
  <c r="V20"/>
  <c r="V10"/>
  <c r="AC9"/>
  <c r="V15"/>
  <c r="U10"/>
  <c r="AC15"/>
  <c r="AC7"/>
  <c r="X18"/>
  <c r="U15"/>
  <c r="V8"/>
  <c r="AC21"/>
  <c r="AB14"/>
  <c r="AB6"/>
  <c r="AI11"/>
  <c r="AB17"/>
  <c r="AC16"/>
  <c r="V18"/>
  <c r="V13"/>
  <c r="AC20"/>
  <c r="AA14"/>
  <c r="V6"/>
  <c r="U18"/>
  <c r="V7"/>
  <c r="AC13"/>
  <c r="AI15"/>
  <c r="V17"/>
  <c r="V12"/>
  <c r="AC18"/>
  <c r="AB12"/>
  <c r="AI20"/>
  <c r="Y21"/>
  <c r="Z11"/>
  <c r="Z7"/>
  <c r="AG20"/>
  <c r="AG8"/>
  <c r="AA17"/>
  <c r="Z14"/>
  <c r="AH11"/>
  <c r="T14"/>
  <c r="AB20"/>
  <c r="AA6"/>
  <c r="AH14"/>
  <c r="U21"/>
  <c r="T9"/>
  <c r="Z20"/>
  <c r="Z16"/>
  <c r="Y13"/>
  <c r="AB9"/>
  <c r="Z6"/>
  <c r="AJ6"/>
  <c r="T21"/>
  <c r="S17"/>
  <c r="U13"/>
  <c r="S9"/>
  <c r="AA19"/>
  <c r="Y16"/>
  <c r="AC12"/>
  <c r="AC8"/>
  <c r="AH9"/>
  <c r="Z8"/>
  <c r="AH21"/>
  <c r="Z15"/>
  <c r="Z12"/>
  <c r="Y8"/>
  <c r="AG16"/>
  <c r="AG12"/>
  <c r="AF19"/>
  <c r="AF6"/>
  <c r="AF12"/>
  <c r="AF21"/>
  <c r="AF18"/>
  <c r="AF10"/>
  <c r="AJ16"/>
  <c r="AJ10"/>
  <c r="Y19"/>
  <c r="Y11"/>
  <c r="AA9"/>
  <c r="T18"/>
  <c r="T13"/>
  <c r="T8"/>
  <c r="AA20"/>
  <c r="Z17"/>
  <c r="AB15"/>
  <c r="Y14"/>
  <c r="AA12"/>
  <c r="Z9"/>
  <c r="AB7"/>
  <c r="Y6"/>
  <c r="AJ20"/>
  <c r="AJ18"/>
  <c r="AF16"/>
  <c r="AF14"/>
  <c r="AF8"/>
  <c r="AJ14"/>
  <c r="AB18"/>
  <c r="Y17"/>
  <c r="AA15"/>
  <c r="AB10"/>
  <c r="Y9"/>
  <c r="AA7"/>
  <c r="AJ11"/>
  <c r="AJ9"/>
  <c r="U17"/>
  <c r="AB21"/>
  <c r="AA18"/>
  <c r="Y12"/>
  <c r="AJ15"/>
  <c r="AJ13"/>
  <c r="V19"/>
  <c r="T17"/>
  <c r="V14"/>
  <c r="T12"/>
  <c r="U7"/>
  <c r="AA21"/>
  <c r="AC19"/>
  <c r="Z18"/>
  <c r="AB16"/>
  <c r="Y15"/>
  <c r="AA13"/>
  <c r="AC11"/>
  <c r="Z10"/>
  <c r="AB8"/>
  <c r="Y7"/>
  <c r="AF20"/>
  <c r="AJ17"/>
  <c r="AF13"/>
  <c r="AF9"/>
  <c r="AF7"/>
  <c r="X10"/>
  <c r="T20"/>
  <c r="X14"/>
  <c r="T10"/>
  <c r="Y20"/>
  <c r="AB13"/>
  <c r="AA10"/>
  <c r="AJ7"/>
  <c r="U19"/>
  <c r="U14"/>
  <c r="S12"/>
  <c r="U9"/>
  <c r="Z21"/>
  <c r="AB19"/>
  <c r="Y18"/>
  <c r="AA16"/>
  <c r="AC14"/>
  <c r="AF17"/>
  <c r="AF15"/>
  <c r="AI13"/>
  <c r="AI6"/>
  <c r="AI18"/>
  <c r="AI16"/>
  <c r="AI9"/>
  <c r="AI14"/>
  <c r="AI21"/>
  <c r="AI12"/>
  <c r="AI7"/>
  <c r="AI19"/>
  <c r="AI17"/>
  <c r="AH6"/>
  <c r="AH17"/>
  <c r="AH12"/>
  <c r="AH20"/>
  <c r="AH15"/>
  <c r="AH18"/>
  <c r="AH16"/>
  <c r="AH13"/>
  <c r="AH10"/>
  <c r="AH7"/>
  <c r="AH19"/>
  <c r="AG21"/>
  <c r="AG17"/>
  <c r="AG13"/>
  <c r="AG9"/>
  <c r="AG18"/>
  <c r="AG14"/>
  <c r="AG10"/>
  <c r="AG6"/>
  <c r="AG19"/>
  <c r="AG15"/>
  <c r="AG11"/>
  <c r="AE8"/>
  <c r="AE16"/>
  <c r="AE7"/>
  <c r="AE15"/>
  <c r="AE6"/>
  <c r="AE14"/>
  <c r="AE13"/>
  <c r="AE21"/>
  <c r="AE12"/>
  <c r="AE20"/>
  <c r="AE11"/>
  <c r="AE19"/>
  <c r="AE9"/>
  <c r="AE17"/>
  <c r="AE10"/>
  <c r="AE18"/>
  <c r="W18"/>
  <c r="W14"/>
  <c r="W10"/>
  <c r="X19"/>
  <c r="X15"/>
  <c r="X11"/>
  <c r="X7"/>
  <c r="X6"/>
  <c r="W19"/>
  <c r="W15"/>
  <c r="W11"/>
  <c r="W7"/>
  <c r="W6"/>
  <c r="X20"/>
  <c r="X16"/>
  <c r="X12"/>
  <c r="X8"/>
  <c r="W20"/>
  <c r="S18"/>
  <c r="W16"/>
  <c r="S14"/>
  <c r="W12"/>
  <c r="S10"/>
  <c r="W8"/>
  <c r="U6"/>
  <c r="X21"/>
  <c r="T19"/>
  <c r="X17"/>
  <c r="T15"/>
  <c r="X13"/>
  <c r="T11"/>
  <c r="T7"/>
  <c r="W21"/>
  <c r="U20"/>
  <c r="S19"/>
  <c r="W17"/>
  <c r="U16"/>
  <c r="S15"/>
  <c r="W13"/>
  <c r="U12"/>
  <c r="S11"/>
  <c r="AB24" i="2" l="1"/>
  <c r="AJ75"/>
  <c r="AD75"/>
  <c r="W75"/>
  <c r="Q75"/>
  <c r="N75"/>
  <c r="K75"/>
  <c r="H73"/>
  <c r="E73"/>
  <c r="H71"/>
  <c r="E71"/>
  <c r="H69"/>
  <c r="E69"/>
  <c r="H67"/>
  <c r="E67"/>
  <c r="H65"/>
  <c r="E65"/>
  <c r="H63"/>
  <c r="E63"/>
  <c r="H61"/>
  <c r="E61"/>
  <c r="H59"/>
  <c r="E59"/>
  <c r="H57"/>
  <c r="E57"/>
  <c r="H55"/>
  <c r="E55"/>
  <c r="H53"/>
  <c r="E53"/>
  <c r="H51"/>
  <c r="E51"/>
  <c r="H49"/>
  <c r="E49"/>
  <c r="H47"/>
  <c r="E47"/>
  <c r="H45"/>
  <c r="E45"/>
  <c r="H43"/>
  <c r="E43"/>
  <c r="H41" l="1"/>
  <c r="H75" s="1"/>
  <c r="E41"/>
  <c r="H5" i="5" s="1"/>
  <c r="H6"/>
  <c r="I6"/>
  <c r="J6"/>
  <c r="K6"/>
  <c r="L6"/>
  <c r="M6"/>
  <c r="N6"/>
  <c r="O6"/>
  <c r="P6"/>
  <c r="Q6"/>
  <c r="R6"/>
  <c r="H7"/>
  <c r="I7"/>
  <c r="J7"/>
  <c r="K7"/>
  <c r="L7"/>
  <c r="M7"/>
  <c r="N7"/>
  <c r="O7"/>
  <c r="P7"/>
  <c r="Q7"/>
  <c r="R7"/>
  <c r="H8"/>
  <c r="I8"/>
  <c r="J8"/>
  <c r="K8"/>
  <c r="L8"/>
  <c r="M8"/>
  <c r="N8"/>
  <c r="O8"/>
  <c r="P8"/>
  <c r="Q8"/>
  <c r="R8"/>
  <c r="H9"/>
  <c r="I9"/>
  <c r="J9"/>
  <c r="K9"/>
  <c r="L9"/>
  <c r="R8" i="7" s="1"/>
  <c r="M9" i="5"/>
  <c r="N9"/>
  <c r="O9"/>
  <c r="T8" i="7" s="1"/>
  <c r="P9" i="5"/>
  <c r="Q9"/>
  <c r="R9"/>
  <c r="H10"/>
  <c r="I10"/>
  <c r="J10"/>
  <c r="K10"/>
  <c r="L10"/>
  <c r="M10"/>
  <c r="N10"/>
  <c r="O10"/>
  <c r="T9" i="7" s="1"/>
  <c r="P10" i="5"/>
  <c r="Q10"/>
  <c r="R10"/>
  <c r="H11"/>
  <c r="I11"/>
  <c r="J11"/>
  <c r="K11"/>
  <c r="L11"/>
  <c r="R10" i="7" s="1"/>
  <c r="M11" i="5"/>
  <c r="N11"/>
  <c r="O11"/>
  <c r="P11"/>
  <c r="Q11"/>
  <c r="R11"/>
  <c r="H12"/>
  <c r="I12"/>
  <c r="J12"/>
  <c r="K12"/>
  <c r="L12"/>
  <c r="M12"/>
  <c r="N12"/>
  <c r="O12"/>
  <c r="P12"/>
  <c r="Q12"/>
  <c r="R12"/>
  <c r="H13"/>
  <c r="I13"/>
  <c r="J13"/>
  <c r="K13"/>
  <c r="L13"/>
  <c r="R12" i="7" s="1"/>
  <c r="M13" i="5"/>
  <c r="N13"/>
  <c r="O13"/>
  <c r="T12" i="7" s="1"/>
  <c r="P13" i="5"/>
  <c r="Q13"/>
  <c r="R13"/>
  <c r="H14"/>
  <c r="I14"/>
  <c r="J14"/>
  <c r="K14"/>
  <c r="L14"/>
  <c r="R13" i="7" s="1"/>
  <c r="M14" i="5"/>
  <c r="N14"/>
  <c r="O14"/>
  <c r="T13" i="7" s="1"/>
  <c r="P14" i="5"/>
  <c r="Q14"/>
  <c r="R14"/>
  <c r="H15"/>
  <c r="I15"/>
  <c r="J15"/>
  <c r="K15"/>
  <c r="L15"/>
  <c r="R14" i="7" s="1"/>
  <c r="M15" i="5"/>
  <c r="N15"/>
  <c r="Q14" i="7" s="1"/>
  <c r="O15" i="5"/>
  <c r="T14" i="7" s="1"/>
  <c r="P15" i="5"/>
  <c r="Q15"/>
  <c r="R15"/>
  <c r="H16"/>
  <c r="I16"/>
  <c r="J16"/>
  <c r="K16"/>
  <c r="L16"/>
  <c r="R15" i="7" s="1"/>
  <c r="M16" i="5"/>
  <c r="N16"/>
  <c r="O16"/>
  <c r="T15" i="7" s="1"/>
  <c r="P16" i="5"/>
  <c r="Q16"/>
  <c r="R16"/>
  <c r="H17"/>
  <c r="I17"/>
  <c r="J17"/>
  <c r="K17"/>
  <c r="L17"/>
  <c r="R16" i="7" s="1"/>
  <c r="M17" i="5"/>
  <c r="N17"/>
  <c r="Q16" i="7" s="1"/>
  <c r="O17" i="5"/>
  <c r="T16" i="7" s="1"/>
  <c r="P17" i="5"/>
  <c r="Q17"/>
  <c r="R17"/>
  <c r="H18"/>
  <c r="I18"/>
  <c r="J18"/>
  <c r="K18"/>
  <c r="L18"/>
  <c r="R17" i="7" s="1"/>
  <c r="M18" i="5"/>
  <c r="N18"/>
  <c r="O18"/>
  <c r="T17" i="7" s="1"/>
  <c r="P18" i="5"/>
  <c r="Q18"/>
  <c r="R18"/>
  <c r="H19"/>
  <c r="I19"/>
  <c r="J19"/>
  <c r="K19"/>
  <c r="L19"/>
  <c r="R18" i="7" s="1"/>
  <c r="M19" i="5"/>
  <c r="N19"/>
  <c r="Q18" i="7" s="1"/>
  <c r="O19" i="5"/>
  <c r="T18" i="7" s="1"/>
  <c r="P19" i="5"/>
  <c r="Q19"/>
  <c r="R19"/>
  <c r="H20"/>
  <c r="I20"/>
  <c r="J20"/>
  <c r="K20"/>
  <c r="L20"/>
  <c r="R19" i="7" s="1"/>
  <c r="M20" i="5"/>
  <c r="N20"/>
  <c r="Q19" i="7" s="1"/>
  <c r="O20" i="5"/>
  <c r="T19" i="7" s="1"/>
  <c r="P20" i="5"/>
  <c r="Q20"/>
  <c r="R20"/>
  <c r="H21"/>
  <c r="I21"/>
  <c r="J21"/>
  <c r="K21"/>
  <c r="L21"/>
  <c r="R20" i="7" s="1"/>
  <c r="M21" i="5"/>
  <c r="N21"/>
  <c r="O21"/>
  <c r="T20" i="7" s="1"/>
  <c r="P21" i="5"/>
  <c r="Q21"/>
  <c r="R21"/>
  <c r="R5"/>
  <c r="Q5"/>
  <c r="P5"/>
  <c r="O5"/>
  <c r="N5"/>
  <c r="M5"/>
  <c r="L5"/>
  <c r="K5"/>
  <c r="J5"/>
  <c r="G6"/>
  <c r="G7"/>
  <c r="G8"/>
  <c r="G9"/>
  <c r="G10"/>
  <c r="G11"/>
  <c r="G12"/>
  <c r="G13"/>
  <c r="G14"/>
  <c r="G15"/>
  <c r="G16"/>
  <c r="G17"/>
  <c r="G18"/>
  <c r="G19"/>
  <c r="G20"/>
  <c r="G21"/>
  <c r="G5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D6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C5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T10" i="7" l="1"/>
  <c r="T7"/>
  <c r="T11"/>
  <c r="Q10"/>
  <c r="Q15"/>
  <c r="Q17"/>
  <c r="T6"/>
  <c r="T4"/>
  <c r="Q13"/>
  <c r="Q12"/>
  <c r="U5"/>
  <c r="U7"/>
  <c r="U6"/>
  <c r="S16"/>
  <c r="U16"/>
  <c r="S8"/>
  <c r="U8"/>
  <c r="S19"/>
  <c r="U19"/>
  <c r="S13"/>
  <c r="U13"/>
  <c r="S18"/>
  <c r="U18"/>
  <c r="S10"/>
  <c r="U10"/>
  <c r="S15"/>
  <c r="U15"/>
  <c r="S11"/>
  <c r="U11"/>
  <c r="S20"/>
  <c r="U20"/>
  <c r="S12"/>
  <c r="U12"/>
  <c r="S17"/>
  <c r="U17"/>
  <c r="S9"/>
  <c r="U9"/>
  <c r="S14"/>
  <c r="U14"/>
  <c r="U4"/>
  <c r="O11"/>
  <c r="O20"/>
  <c r="F14"/>
  <c r="O14"/>
  <c r="F16"/>
  <c r="O16"/>
  <c r="F19"/>
  <c r="O19"/>
  <c r="F13"/>
  <c r="O13"/>
  <c r="F10"/>
  <c r="O10"/>
  <c r="F18"/>
  <c r="O18"/>
  <c r="F15"/>
  <c r="O15"/>
  <c r="F12"/>
  <c r="O12"/>
  <c r="F17"/>
  <c r="O17"/>
  <c r="Q20"/>
  <c r="F20"/>
  <c r="T5"/>
  <c r="A5" i="5"/>
  <c r="M21" i="2" s="1"/>
  <c r="R11" i="7"/>
  <c r="F5"/>
  <c r="Q8"/>
  <c r="Q9"/>
  <c r="F8"/>
  <c r="R9"/>
  <c r="F9"/>
  <c r="F11"/>
  <c r="Q11"/>
  <c r="C7"/>
  <c r="D7"/>
  <c r="Q5"/>
  <c r="Q7"/>
  <c r="F7"/>
  <c r="E4"/>
  <c r="E10"/>
  <c r="E18"/>
  <c r="E15"/>
  <c r="E7"/>
  <c r="E16"/>
  <c r="E8"/>
  <c r="E13"/>
  <c r="E5"/>
  <c r="E20"/>
  <c r="E12"/>
  <c r="E17"/>
  <c r="E9"/>
  <c r="E14"/>
  <c r="E6"/>
  <c r="E19"/>
  <c r="E11"/>
  <c r="D15"/>
  <c r="D17"/>
  <c r="D9"/>
  <c r="D6"/>
  <c r="C5"/>
  <c r="C4"/>
  <c r="C8"/>
  <c r="P13"/>
  <c r="C13"/>
  <c r="P14"/>
  <c r="C14"/>
  <c r="C6"/>
  <c r="D4"/>
  <c r="D20"/>
  <c r="P19"/>
  <c r="C19"/>
  <c r="D12"/>
  <c r="C11"/>
  <c r="C18"/>
  <c r="D11"/>
  <c r="P10"/>
  <c r="C10"/>
  <c r="D16"/>
  <c r="D8"/>
  <c r="P16"/>
  <c r="C16"/>
  <c r="D19"/>
  <c r="P20"/>
  <c r="C20"/>
  <c r="D13"/>
  <c r="P12"/>
  <c r="C12"/>
  <c r="D5"/>
  <c r="D14"/>
  <c r="P15"/>
  <c r="C15"/>
  <c r="D18"/>
  <c r="P17"/>
  <c r="C17"/>
  <c r="D10"/>
  <c r="P9"/>
  <c r="C9"/>
  <c r="N7"/>
  <c r="M5"/>
  <c r="K5"/>
  <c r="K4"/>
  <c r="N6"/>
  <c r="O7"/>
  <c r="P11"/>
  <c r="O6"/>
  <c r="P8"/>
  <c r="P18"/>
  <c r="O9"/>
  <c r="O8"/>
  <c r="M7"/>
  <c r="I5" i="5"/>
  <c r="J4" i="7" s="1"/>
  <c r="L5"/>
  <c r="E75" i="2"/>
  <c r="G17" i="7"/>
  <c r="H13"/>
  <c r="I19"/>
  <c r="G14"/>
  <c r="H18"/>
  <c r="H10"/>
  <c r="J12"/>
  <c r="I12"/>
  <c r="I20"/>
  <c r="J17"/>
  <c r="H4"/>
  <c r="G20"/>
  <c r="J19"/>
  <c r="H16"/>
  <c r="J14"/>
  <c r="I14"/>
  <c r="G12"/>
  <c r="J11"/>
  <c r="H8"/>
  <c r="J6"/>
  <c r="I6"/>
  <c r="J16"/>
  <c r="I11"/>
  <c r="G9"/>
  <c r="J8"/>
  <c r="H5"/>
  <c r="J13"/>
  <c r="J9"/>
  <c r="J5"/>
  <c r="L4"/>
  <c r="J20"/>
  <c r="J18"/>
  <c r="J10"/>
  <c r="G4"/>
  <c r="J15"/>
  <c r="J7"/>
  <c r="I4"/>
  <c r="G18"/>
  <c r="H14"/>
  <c r="G10"/>
  <c r="H6"/>
  <c r="H19"/>
  <c r="I17"/>
  <c r="G15"/>
  <c r="H11"/>
  <c r="I9"/>
  <c r="G7"/>
  <c r="I16"/>
  <c r="I8"/>
  <c r="G6"/>
  <c r="G19"/>
  <c r="H15"/>
  <c r="I13"/>
  <c r="G11"/>
  <c r="H7"/>
  <c r="I5"/>
  <c r="H20"/>
  <c r="I18"/>
  <c r="G16"/>
  <c r="H12"/>
  <c r="I10"/>
  <c r="G8"/>
  <c r="H17"/>
  <c r="I15"/>
  <c r="G13"/>
  <c r="H9"/>
  <c r="I7"/>
  <c r="G5"/>
  <c r="C6" i="5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AA6" i="7" l="1"/>
  <c r="AB6"/>
  <c r="AC6"/>
  <c r="AD6"/>
  <c r="AE6"/>
  <c r="W6"/>
  <c r="Z6"/>
  <c r="X6"/>
  <c r="AF6"/>
  <c r="Y6"/>
  <c r="AG6"/>
  <c r="AA18"/>
  <c r="W18"/>
  <c r="AB18"/>
  <c r="AC18"/>
  <c r="AD18"/>
  <c r="AE18"/>
  <c r="X18"/>
  <c r="AF18"/>
  <c r="Y18"/>
  <c r="AG18"/>
  <c r="Z18"/>
  <c r="AC9"/>
  <c r="W9"/>
  <c r="AD9"/>
  <c r="AE9"/>
  <c r="AB9"/>
  <c r="X9"/>
  <c r="AF9"/>
  <c r="Y9"/>
  <c r="AG9"/>
  <c r="Z9"/>
  <c r="AA9"/>
  <c r="Y11"/>
  <c r="AG11"/>
  <c r="Z11"/>
  <c r="W11"/>
  <c r="AA11"/>
  <c r="AB11"/>
  <c r="AC11"/>
  <c r="AF11"/>
  <c r="AD11"/>
  <c r="X11"/>
  <c r="AE11"/>
  <c r="AC13"/>
  <c r="AD13"/>
  <c r="AE13"/>
  <c r="X13"/>
  <c r="AF13"/>
  <c r="W13"/>
  <c r="AB13"/>
  <c r="Y13"/>
  <c r="AG13"/>
  <c r="Z13"/>
  <c r="AA13"/>
  <c r="AE12"/>
  <c r="X12"/>
  <c r="AF12"/>
  <c r="Y12"/>
  <c r="AG12"/>
  <c r="W12"/>
  <c r="Z12"/>
  <c r="AA12"/>
  <c r="AB12"/>
  <c r="AC12"/>
  <c r="AD12"/>
  <c r="Y19"/>
  <c r="AG19"/>
  <c r="Z19"/>
  <c r="W19"/>
  <c r="AA19"/>
  <c r="AB19"/>
  <c r="X19"/>
  <c r="AC19"/>
  <c r="AD19"/>
  <c r="AF19"/>
  <c r="AE19"/>
  <c r="AC17"/>
  <c r="AD17"/>
  <c r="AE17"/>
  <c r="W17"/>
  <c r="X17"/>
  <c r="AF17"/>
  <c r="Y17"/>
  <c r="AG17"/>
  <c r="AB17"/>
  <c r="Z17"/>
  <c r="AA17"/>
  <c r="V8"/>
  <c r="AE8"/>
  <c r="AD8"/>
  <c r="X8"/>
  <c r="AF8"/>
  <c r="Y8"/>
  <c r="AG8"/>
  <c r="Z8"/>
  <c r="AA8"/>
  <c r="AB8"/>
  <c r="AC8"/>
  <c r="W8"/>
  <c r="AE16"/>
  <c r="X16"/>
  <c r="AF16"/>
  <c r="Y16"/>
  <c r="AG16"/>
  <c r="AD16"/>
  <c r="Z16"/>
  <c r="AA16"/>
  <c r="AB16"/>
  <c r="AC16"/>
  <c r="W16"/>
  <c r="AA10"/>
  <c r="W10"/>
  <c r="AB10"/>
  <c r="AC10"/>
  <c r="AD10"/>
  <c r="Z10"/>
  <c r="AE10"/>
  <c r="X10"/>
  <c r="AF10"/>
  <c r="Y10"/>
  <c r="AG10"/>
  <c r="AE4"/>
  <c r="X4"/>
  <c r="AF4"/>
  <c r="Y4"/>
  <c r="AG4"/>
  <c r="Z4"/>
  <c r="W4"/>
  <c r="AD4"/>
  <c r="AA4"/>
  <c r="AB4"/>
  <c r="AC4"/>
  <c r="AE20"/>
  <c r="X20"/>
  <c r="AF20"/>
  <c r="AD20"/>
  <c r="Y20"/>
  <c r="AG20"/>
  <c r="W20"/>
  <c r="Z20"/>
  <c r="AA20"/>
  <c r="AB20"/>
  <c r="AC20"/>
  <c r="AC5"/>
  <c r="AD5"/>
  <c r="AE5"/>
  <c r="X5"/>
  <c r="AF5"/>
  <c r="W5"/>
  <c r="Y5"/>
  <c r="AG5"/>
  <c r="Z5"/>
  <c r="AB5"/>
  <c r="AA5"/>
  <c r="Y15"/>
  <c r="AG15"/>
  <c r="AF15"/>
  <c r="Z15"/>
  <c r="AA15"/>
  <c r="AB15"/>
  <c r="AC15"/>
  <c r="AD15"/>
  <c r="W15"/>
  <c r="X15"/>
  <c r="AE15"/>
  <c r="AA14"/>
  <c r="AB14"/>
  <c r="Z14"/>
  <c r="AC14"/>
  <c r="AD14"/>
  <c r="AE14"/>
  <c r="W14"/>
  <c r="X14"/>
  <c r="AF14"/>
  <c r="Y14"/>
  <c r="AG14"/>
  <c r="Y7"/>
  <c r="AG7"/>
  <c r="Z7"/>
  <c r="AF7"/>
  <c r="AA7"/>
  <c r="AB7"/>
  <c r="AC7"/>
  <c r="AD7"/>
  <c r="W7"/>
  <c r="AE7"/>
  <c r="X7"/>
  <c r="V13"/>
  <c r="V12"/>
  <c r="V19"/>
  <c r="AH19" s="1"/>
  <c r="AK20" i="5" s="1"/>
  <c r="V10" i="7"/>
  <c r="V4"/>
  <c r="V20"/>
  <c r="AH20" s="1"/>
  <c r="AK21" i="5" s="1"/>
  <c r="V5" i="7"/>
  <c r="V15"/>
  <c r="V6"/>
  <c r="V17"/>
  <c r="V18"/>
  <c r="AH18" s="1"/>
  <c r="AK19" i="5" s="1"/>
  <c r="V14" i="7"/>
  <c r="AH14" s="1"/>
  <c r="AK15" i="5" s="1"/>
  <c r="V7" i="7"/>
  <c r="V9"/>
  <c r="AH9" s="1"/>
  <c r="AK10" i="5" s="1"/>
  <c r="V16" i="7"/>
  <c r="AH16" s="1"/>
  <c r="AK17" i="5" s="1"/>
  <c r="V11" i="7"/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H10" i="7" l="1"/>
  <c r="AK11" i="5" s="1"/>
  <c r="AH11" i="7"/>
  <c r="AK12" i="5" s="1"/>
  <c r="AH17" i="7"/>
  <c r="AK18" i="5" s="1"/>
  <c r="AH12" i="7"/>
  <c r="AK13" i="5" s="1"/>
  <c r="AH15" i="7"/>
  <c r="AK16" i="5" s="1"/>
  <c r="AH13" i="7"/>
  <c r="AK14" i="5" s="1"/>
  <c r="AH5" i="7"/>
  <c r="AK6" i="5" s="1"/>
  <c r="AH7" i="7"/>
  <c r="AK8" i="5" s="1"/>
  <c r="AH8" i="7"/>
  <c r="AK9" i="5" s="1"/>
  <c r="AH6" i="7"/>
  <c r="AH4"/>
  <c r="AM61" i="2"/>
  <c r="AM73"/>
  <c r="AM69"/>
  <c r="AM71"/>
  <c r="AM51"/>
  <c r="AM65"/>
  <c r="AM53" l="1"/>
  <c r="AM57"/>
  <c r="AM55"/>
  <c r="AM67"/>
  <c r="AM59"/>
  <c r="AM63"/>
  <c r="AM43"/>
  <c r="AM47"/>
  <c r="AM49"/>
  <c r="AM41"/>
  <c r="AK5" i="5"/>
  <c r="AM45" i="2"/>
  <c r="AK7" i="5"/>
</calcChain>
</file>

<file path=xl/sharedStrings.xml><?xml version="1.0" encoding="utf-8"?>
<sst xmlns="http://schemas.openxmlformats.org/spreadsheetml/2006/main" count="1196" uniqueCount="709">
  <si>
    <t>Provincia</t>
  </si>
  <si>
    <t>CODIGO</t>
  </si>
  <si>
    <t>DESTINO DE LA OBRA</t>
  </si>
  <si>
    <t>TOTAL</t>
  </si>
  <si>
    <t>UNIVIVIENDAS SIN LOCALES</t>
  </si>
  <si>
    <t>UNIVIVIENDAS CON LOCALES</t>
  </si>
  <si>
    <t>MULTIVIVIENDAS SIN LOCALES</t>
  </si>
  <si>
    <t>MULTIVIVIENDAS CON LOCALES</t>
  </si>
  <si>
    <t>INDUSTRIA Y TALLERES</t>
  </si>
  <si>
    <t>ADMINISTRACIÓN, BANCA Y FINANZAS</t>
  </si>
  <si>
    <t>COMERCIO</t>
  </si>
  <si>
    <t>EDUCACIÓN</t>
  </si>
  <si>
    <t>SALUD</t>
  </si>
  <si>
    <t>TRANSPORTE</t>
  </si>
  <si>
    <t>HOTELERÍA Y ALOJAMIENTO</t>
  </si>
  <si>
    <t>CULTURA Y ESPECTÁCULOS</t>
  </si>
  <si>
    <t>RECREACIÓN Y DEPORTES</t>
  </si>
  <si>
    <t>ARQUITECTURA FUNERARIA</t>
  </si>
  <si>
    <t>GASTRONOMÍA</t>
  </si>
  <si>
    <t>OTROS DESTINOS</t>
  </si>
  <si>
    <t>ALMACENAJES Y GALPONES</t>
  </si>
  <si>
    <t>CARÁCTER ESTRICTAMENTE CONFIDENCIAL Y RESERVADO - Ley N° 17.622</t>
  </si>
  <si>
    <t xml:space="preserve">"Las informaciones que se suministren a los organismos que integran el Sistema Estadístico Nacional, en cumplimiento de la presente ley, serán estrictamente secretas y sólo se utilizarán con fines estadísticos. Los datos deberán ser suministrados y publicados, exclusivamente, en compilaciones de conjunto, de modo que no pueda ser violado el secreto comercial o patrimonial, ni individualizarse las personas o entidades a quienes se refieran. Quedan exceptuados del secreto estadístico los siguientes datos de registro: nombre y apellido, o razón social, domicilio y rama de actividad" (Art. 10 de la Ley N° 17.622). </t>
  </si>
  <si>
    <t>DATOS DE IDENTIFICACIÓN</t>
  </si>
  <si>
    <t>PERMISOS ACORDADOS PARA OBRAS PRIVADAS</t>
  </si>
  <si>
    <t>Cantidad de permisos</t>
  </si>
  <si>
    <t>Superficie cubierta en m2 (sin decimales)</t>
  </si>
  <si>
    <t>De las viviendas</t>
  </si>
  <si>
    <t>De los locales</t>
  </si>
  <si>
    <t>Cantidad de Permisos</t>
  </si>
  <si>
    <t>Cantidad de Viviendas</t>
  </si>
  <si>
    <t>2. Período de referencia de la información</t>
  </si>
  <si>
    <t>1. Ubicación</t>
  </si>
  <si>
    <t>1.1.Provincia</t>
  </si>
  <si>
    <t>Observaciones</t>
  </si>
  <si>
    <t>Pregunta</t>
  </si>
  <si>
    <t>Sírvase anotar todas las observaciones que permitan aclarar la información suministrada</t>
  </si>
  <si>
    <t>Datos del respondente de la Encuesta</t>
  </si>
  <si>
    <t>Nombre y Apellido:</t>
  </si>
  <si>
    <t>Cargo/Área:</t>
  </si>
  <si>
    <t>Interno:</t>
  </si>
  <si>
    <t>Email:</t>
  </si>
  <si>
    <t>Uso exclusivo INDEC</t>
  </si>
  <si>
    <t>Información validada</t>
  </si>
  <si>
    <t>A- CONSTRUCCIONES NUEVAS Y A EMPADRONAR</t>
  </si>
  <si>
    <t xml:space="preserve"> B- AMPLIACIONES NUEVAS Y A EMPADRONAR</t>
  </si>
  <si>
    <t>INCONSISTENCIA</t>
  </si>
  <si>
    <t>CATAMARCA</t>
  </si>
  <si>
    <t>CORDOBA</t>
  </si>
  <si>
    <t>CORRIENTES</t>
  </si>
  <si>
    <t>CHACO</t>
  </si>
  <si>
    <t>CHUBUT</t>
  </si>
  <si>
    <t>FORMOSA</t>
  </si>
  <si>
    <t>JUJUY</t>
  </si>
  <si>
    <t>LA RIOJA</t>
  </si>
  <si>
    <t>MENDOZA</t>
  </si>
  <si>
    <t>MISIONES</t>
  </si>
  <si>
    <t>NEUQUEN</t>
  </si>
  <si>
    <t>SALTA</t>
  </si>
  <si>
    <t>SAN JUAN</t>
  </si>
  <si>
    <t>SAN LUIS</t>
  </si>
  <si>
    <t>SANTA FE</t>
  </si>
  <si>
    <t>TUCUMAN</t>
  </si>
  <si>
    <t>ALMIRANTE BROWN</t>
  </si>
  <si>
    <t>BERAZATEGUI</t>
  </si>
  <si>
    <t>FLORENCIO VARELA</t>
  </si>
  <si>
    <t>LA MATANZA</t>
  </si>
  <si>
    <t>LA PLATA</t>
  </si>
  <si>
    <t>QUILMES</t>
  </si>
  <si>
    <t>SAN ISIDRO</t>
  </si>
  <si>
    <t>SAN VICENTE</t>
  </si>
  <si>
    <t>TIGRE</t>
  </si>
  <si>
    <t>VALLE VIEJO</t>
  </si>
  <si>
    <t>ALTA GRACIA</t>
  </si>
  <si>
    <t>ARROYITO</t>
  </si>
  <si>
    <t>COLONIA CAROYA</t>
  </si>
  <si>
    <t>COSQUIN</t>
  </si>
  <si>
    <t>JESUS MARIA</t>
  </si>
  <si>
    <t>LABOULAYE</t>
  </si>
  <si>
    <t>LEONES</t>
  </si>
  <si>
    <t>MARCOS JUAREZ</t>
  </si>
  <si>
    <t>RIO CEBALLOS</t>
  </si>
  <si>
    <t>RIO CUARTO</t>
  </si>
  <si>
    <t>RIO TERCERO</t>
  </si>
  <si>
    <t>SAN FRANCISCO</t>
  </si>
  <si>
    <t>UNQUILLO</t>
  </si>
  <si>
    <t>VILLA ALLENDE</t>
  </si>
  <si>
    <t>VILLA DOLORES</t>
  </si>
  <si>
    <t>VILLA MARIA</t>
  </si>
  <si>
    <t>GOYA</t>
  </si>
  <si>
    <t>PASO DE LOS LIBRES</t>
  </si>
  <si>
    <t>PASO DE LA PATRIA</t>
  </si>
  <si>
    <t>RESISTENCIA</t>
  </si>
  <si>
    <t>ESQUEL</t>
  </si>
  <si>
    <t>PUERTO MADRYN</t>
  </si>
  <si>
    <t>RAWSON</t>
  </si>
  <si>
    <t>TRELEW</t>
  </si>
  <si>
    <t>CONCORDIA</t>
  </si>
  <si>
    <t>GUALEGUAY</t>
  </si>
  <si>
    <t>VICTORIA</t>
  </si>
  <si>
    <t>VILLAGUAY</t>
  </si>
  <si>
    <t>CLORINDA</t>
  </si>
  <si>
    <t>PERICO</t>
  </si>
  <si>
    <t>SAN PEDRO DE JUJUY</t>
  </si>
  <si>
    <t>SAN SALVADOR DE JUJUY</t>
  </si>
  <si>
    <t>SANTA ROSA</t>
  </si>
  <si>
    <t>CHILECITO</t>
  </si>
  <si>
    <t>GODOY CRUZ</t>
  </si>
  <si>
    <t>GUAYMALLEN</t>
  </si>
  <si>
    <t>LAS HERAS</t>
  </si>
  <si>
    <t>SAN RAFAEL</t>
  </si>
  <si>
    <t>25 DE MAYO</t>
  </si>
  <si>
    <t>9 DE JULIO</t>
  </si>
  <si>
    <t>LEANDRO N. ALEM</t>
  </si>
  <si>
    <t>ELDORADO</t>
  </si>
  <si>
    <t>POSADAS</t>
  </si>
  <si>
    <t>CENTENARIO</t>
  </si>
  <si>
    <t>PLOTTIER</t>
  </si>
  <si>
    <t>ZAPALA</t>
  </si>
  <si>
    <t>CIPOLLETTI</t>
  </si>
  <si>
    <t>GENERAL ROCA</t>
  </si>
  <si>
    <t>SAN CARLOS DE BARILOCHE</t>
  </si>
  <si>
    <t>VIEDMA</t>
  </si>
  <si>
    <t>VILLA REGINA</t>
  </si>
  <si>
    <t>TARTAGAL</t>
  </si>
  <si>
    <t>CHIMBAS</t>
  </si>
  <si>
    <t>POCITO</t>
  </si>
  <si>
    <t>RIVADAVIA</t>
  </si>
  <si>
    <t>SANTA LUCIA</t>
  </si>
  <si>
    <t>ARROYO SECO</t>
  </si>
  <si>
    <t>AVELLANEDA</t>
  </si>
  <si>
    <t>CAÑADA DE GOMEZ</t>
  </si>
  <si>
    <t>CASILDA</t>
  </si>
  <si>
    <t>CERES</t>
  </si>
  <si>
    <t>ESPERANZA</t>
  </si>
  <si>
    <t>FLORENCIA</t>
  </si>
  <si>
    <t>FRONTERA</t>
  </si>
  <si>
    <t>GRANADERO BAIGORRIA</t>
  </si>
  <si>
    <t>LAGUNA PAIVA</t>
  </si>
  <si>
    <t>LAS PAREJAS</t>
  </si>
  <si>
    <t>LAS ROSAS</t>
  </si>
  <si>
    <t>LAS TOSCAS</t>
  </si>
  <si>
    <t>MALABRIGO</t>
  </si>
  <si>
    <t>RAFAELA</t>
  </si>
  <si>
    <t>RECONQUISTA</t>
  </si>
  <si>
    <t>RECREO</t>
  </si>
  <si>
    <t>ROSARIO</t>
  </si>
  <si>
    <t>SAN GENARO</t>
  </si>
  <si>
    <t>SAN JORGE</t>
  </si>
  <si>
    <t>SAN JUSTO</t>
  </si>
  <si>
    <t>SAN LORENZO</t>
  </si>
  <si>
    <t>SUARDI</t>
  </si>
  <si>
    <t>SUNCHALES</t>
  </si>
  <si>
    <t>VENADO TUERTO</t>
  </si>
  <si>
    <t>VILLA CAÑAS</t>
  </si>
  <si>
    <t>VILLA OCAMPO</t>
  </si>
  <si>
    <t>LA BANDA</t>
  </si>
  <si>
    <t>USHUAIA</t>
  </si>
  <si>
    <t>AGUILARES</t>
  </si>
  <si>
    <t>YERBA BUENA</t>
  </si>
  <si>
    <t>CIUDAD_DE_BUENOS_AIRES</t>
  </si>
  <si>
    <t>PCIA_DE_BUENOS_AIRES</t>
  </si>
  <si>
    <t>ENTRE_RIOS</t>
  </si>
  <si>
    <t>LA_PAMPA</t>
  </si>
  <si>
    <t>LA_RIOJA</t>
  </si>
  <si>
    <t>RIO_NEGRO</t>
  </si>
  <si>
    <t>SAN_JUAN</t>
  </si>
  <si>
    <t>SAN_LUIS</t>
  </si>
  <si>
    <t>SANTA_CRUZ</t>
  </si>
  <si>
    <t>SANTA_FE</t>
  </si>
  <si>
    <t>SANTIAGO_DEL_ESTERO</t>
  </si>
  <si>
    <t>TIERRA_DEL_FUEGO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</si>
  <si>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</si>
  <si>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</si>
  <si>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</si>
  <si>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</si>
  <si>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</si>
  <si>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</si>
  <si>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</si>
  <si>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</si>
  <si>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</si>
  <si>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</si>
  <si>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</si>
  <si>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</si>
  <si>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</si>
  <si>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</si>
  <si>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2.1.Año</t>
  </si>
  <si>
    <t>2.2. Mes</t>
  </si>
  <si>
    <t>1.2. Municipio</t>
  </si>
  <si>
    <t>Cod. Prov-Dep-Municip</t>
  </si>
  <si>
    <t>1. ID</t>
  </si>
  <si>
    <t>1.1</t>
  </si>
  <si>
    <t>2.1</t>
  </si>
  <si>
    <t>2.2</t>
  </si>
  <si>
    <t>Periodos de Ref:</t>
  </si>
  <si>
    <t xml:space="preserve">Lista de cod: </t>
  </si>
  <si>
    <t>PCIA DE BUENOS AIRES</t>
  </si>
  <si>
    <t>ENTRE RIOS</t>
  </si>
  <si>
    <t>LA PAMPA</t>
  </si>
  <si>
    <t>RIO NEGRO</t>
  </si>
  <si>
    <t>SANTA CRUZ</t>
  </si>
  <si>
    <t>SANTIAGO DEL ESTERO</t>
  </si>
  <si>
    <t>TIERRA DEL FUEGO</t>
  </si>
  <si>
    <t>1.2</t>
  </si>
  <si>
    <t>DESTINO DE OBRA</t>
  </si>
  <si>
    <t xml:space="preserve">Criterios de suma (V/F): </t>
  </si>
  <si>
    <t>Resultado</t>
  </si>
  <si>
    <t>V</t>
  </si>
  <si>
    <t>F</t>
  </si>
  <si>
    <t>A</t>
  </si>
  <si>
    <t>B</t>
  </si>
  <si>
    <t>C</t>
  </si>
  <si>
    <t>D</t>
  </si>
  <si>
    <t>E</t>
  </si>
  <si>
    <t>CÓDIGO</t>
  </si>
  <si>
    <t>Pregunta 1</t>
  </si>
  <si>
    <t>Observación 1</t>
  </si>
  <si>
    <t>Pregunta 2</t>
  </si>
  <si>
    <t>Observación 2</t>
  </si>
  <si>
    <t>Pregunta 3</t>
  </si>
  <si>
    <t>Observación 3</t>
  </si>
  <si>
    <t>Pregunta v1</t>
  </si>
  <si>
    <t>Observacion v1</t>
  </si>
  <si>
    <t>Pregunta v2</t>
  </si>
  <si>
    <t>Observacion v2</t>
  </si>
  <si>
    <t>Pregunta v3</t>
  </si>
  <si>
    <t>Observacion v3</t>
  </si>
  <si>
    <t>Superficie cubierta (m2)</t>
  </si>
  <si>
    <t>G</t>
  </si>
  <si>
    <t>H</t>
  </si>
  <si>
    <t>I</t>
  </si>
  <si>
    <t>cod ISAC 1</t>
  </si>
  <si>
    <t>J</t>
  </si>
  <si>
    <t>K</t>
  </si>
  <si>
    <t xml:space="preserve"> PERMISOS DE EDIFICACIÓN</t>
  </si>
  <si>
    <t>Código de municipio</t>
  </si>
  <si>
    <t xml:space="preserve">	
La suma de valores parciales no coincide con el total.</t>
  </si>
  <si>
    <t>La superficie de vivienda no puede superar a la superficie de local.</t>
  </si>
  <si>
    <t>La superficie de local no puede superar a la superficie de vivienda.</t>
  </si>
  <si>
    <t>Inconsistencia en la superficie declarada.</t>
  </si>
  <si>
    <t>La cantidad permisos y viviendas deben coincidir.</t>
  </si>
  <si>
    <t>En univiviendas la cantidad de permisos y la cantidad de viviendas deben ser iguales.</t>
  </si>
  <si>
    <t>La cantidad de viviendas debe ser superior al doble de los permisos como mínimo.</t>
  </si>
  <si>
    <t>Si existe superficie de vivienda deben especificarse la cantidad de permisos y viceversa.</t>
  </si>
  <si>
    <t>En este destino de obra tiene que existir superficie de local.</t>
  </si>
  <si>
    <t>Si existe superficie de vivienda debe tener cantidad de  vivienda y viciversa.</t>
  </si>
  <si>
    <t>4. Datos de los permisos (complete cada sección en el lugar indicado sin usar decimales)</t>
  </si>
  <si>
    <t>Teléfono (ejemplo (011) 4349-9222):</t>
  </si>
  <si>
    <r>
      <t xml:space="preserve">4. Datos de los permisos </t>
    </r>
    <r>
      <rPr>
        <i/>
        <sz val="12"/>
        <rFont val="Calibri"/>
        <family val="2"/>
        <scheme val="minor"/>
      </rPr>
      <t>(complete cada sección en el lugar indicado sin usar decimales)</t>
    </r>
  </si>
  <si>
    <r>
      <rPr>
        <b/>
        <sz val="14"/>
        <color rgb="FFFF0000"/>
        <rFont val="Calibri"/>
        <family val="2"/>
        <scheme val="minor"/>
      </rPr>
      <t xml:space="preserve">ACLARACIÓN:   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 -Elegir de la lista desplegable la Provincia y Municipio (colocando el cursor sobre la celda).                                                                                                                                                                                                          -Completar un formulario mensual por cada municipio.</t>
    </r>
  </si>
  <si>
    <t>ADOLFO ALSINA</t>
  </si>
  <si>
    <t>ADOLFO GONZÁLEZ CHAVES</t>
  </si>
  <si>
    <t>ALBERTI</t>
  </si>
  <si>
    <t>ARRECIFES</t>
  </si>
  <si>
    <t>AYACUCHO</t>
  </si>
  <si>
    <t>AZUL</t>
  </si>
  <si>
    <t>BAHÍA BLANCA</t>
  </si>
  <si>
    <t>BALCARCE</t>
  </si>
  <si>
    <t>BARADERO</t>
  </si>
  <si>
    <t>BENITO JUÁREZ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</si>
  <si>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</si>
  <si>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</si>
  <si>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</si>
  <si>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</si>
  <si>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</si>
  <si>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</si>
  <si>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</si>
  <si>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</si>
  <si>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</si>
  <si>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</si>
  <si>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</si>
  <si>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COLÓN</t>
  </si>
  <si>
    <t>CORONEL DE MARINA LEONARDO ROSALES</t>
  </si>
  <si>
    <t>CORONEL DORREGO</t>
  </si>
  <si>
    <t>CORONEL PRINGLES</t>
  </si>
  <si>
    <t>CORONEL SUÁREZ</t>
  </si>
  <si>
    <t>CHACABUCO</t>
  </si>
  <si>
    <t>CHASCOMÚS</t>
  </si>
  <si>
    <t>CHIVILCOY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</si>
  <si>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</si>
  <si>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</si>
  <si>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</si>
  <si>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</si>
  <si>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</si>
  <si>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</si>
  <si>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</si>
  <si>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</si>
  <si>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</si>
  <si>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</si>
  <si>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</si>
  <si>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</si>
  <si>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</si>
  <si>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</si>
  <si>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</si>
  <si>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</si>
  <si>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</si>
  <si>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</si>
  <si>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</si>
  <si>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PUEYRREDÓN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</si>
  <si>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</si>
  <si>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</si>
  <si>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</si>
  <si>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</si>
  <si>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</si>
  <si>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</si>
  <si>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</si>
  <si>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</si>
  <si>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</si>
  <si>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</si>
  <si>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</si>
  <si>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LANÚS</t>
  </si>
  <si>
    <t>LAPRIDA</t>
  </si>
  <si>
    <t>LAS FLORES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</si>
  <si>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</si>
  <si>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</si>
  <si>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</si>
  <si>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</si>
  <si>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</si>
  <si>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</si>
  <si>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</si>
  <si>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</si>
  <si>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</si>
  <si>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</si>
  <si>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</si>
  <si>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</si>
  <si>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</si>
  <si>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</si>
  <si>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</si>
  <si>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</si>
  <si>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</si>
  <si>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</si>
  <si>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OLAVARRÍA</t>
  </si>
  <si>
    <t>CÁRMEN DE 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</si>
  <si>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</si>
  <si>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</si>
  <si>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</si>
  <si>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</si>
  <si>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</si>
  <si>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</si>
  <si>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</si>
  <si>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PUÁN</t>
  </si>
  <si>
    <t>PUNTA INDIO</t>
  </si>
  <si>
    <t>RAMALLO</t>
  </si>
  <si>
    <t>RAUCH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</si>
  <si>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</si>
  <si>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</si>
  <si>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</si>
  <si>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</si>
  <si>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</si>
  <si>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</si>
  <si>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</si>
  <si>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</si>
  <si>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</si>
  <si>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</si>
  <si>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MIGUEL</t>
  </si>
  <si>
    <t>SAN NICOLÁS DE LOS ARROYOS</t>
  </si>
  <si>
    <t>SAN PEDRO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</si>
  <si>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</si>
  <si>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</si>
  <si>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</si>
  <si>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</si>
  <si>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</si>
  <si>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</si>
  <si>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</si>
  <si>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TRES DE FEBRERO</t>
  </si>
  <si>
    <t>TRES LOMAS</t>
  </si>
  <si>
    <t>VICENTE LÓPEZ</t>
  </si>
  <si>
    <t>VILLA GESELL</t>
  </si>
  <si>
    <t>VILLARINO</t>
  </si>
  <si>
    <t>ZÁRATE</t>
  </si>
  <si>
    <t>BELLA VISTA</t>
  </si>
  <si>
    <t>CRESPO</t>
  </si>
  <si>
    <t>SARMIENTO</t>
  </si>
  <si>
    <t>ULLUM</t>
  </si>
  <si>
    <t>ZONDA</t>
  </si>
  <si>
    <t>PUERTO DESEADO</t>
  </si>
  <si>
    <t>LULES</t>
  </si>
  <si>
    <t>02</t>
  </si>
  <si>
    <t>060070007</t>
  </si>
  <si>
    <t>060140014</t>
  </si>
  <si>
    <t>060210021</t>
  </si>
  <si>
    <t>060280028</t>
  </si>
  <si>
    <t>060770077</t>
  </si>
  <si>
    <t>060350035</t>
  </si>
  <si>
    <t>060420042</t>
  </si>
  <si>
    <t>060490049</t>
  </si>
  <si>
    <t>060560056</t>
  </si>
  <si>
    <t>060630063</t>
  </si>
  <si>
    <t>060700070</t>
  </si>
  <si>
    <t>060840084</t>
  </si>
  <si>
    <t>060910091</t>
  </si>
  <si>
    <t>060980098</t>
  </si>
  <si>
    <t>061050105</t>
  </si>
  <si>
    <t>061120112</t>
  </si>
  <si>
    <t>061190119</t>
  </si>
  <si>
    <t>061260126</t>
  </si>
  <si>
    <t>061340134</t>
  </si>
  <si>
    <t>061400140</t>
  </si>
  <si>
    <t>061470147</t>
  </si>
  <si>
    <t>061540154</t>
  </si>
  <si>
    <t>061610161</t>
  </si>
  <si>
    <t>061680168</t>
  </si>
  <si>
    <t>061750175</t>
  </si>
  <si>
    <t>061820182</t>
  </si>
  <si>
    <t>061890189</t>
  </si>
  <si>
    <t>061960196</t>
  </si>
  <si>
    <t>062030203</t>
  </si>
  <si>
    <t>062100210</t>
  </si>
  <si>
    <t>062240224</t>
  </si>
  <si>
    <t>062310231</t>
  </si>
  <si>
    <t>062380238</t>
  </si>
  <si>
    <t>062450245</t>
  </si>
  <si>
    <t>062520252</t>
  </si>
  <si>
    <t>062600260</t>
  </si>
  <si>
    <t>062660266</t>
  </si>
  <si>
    <t>062700270</t>
  </si>
  <si>
    <t>062740274</t>
  </si>
  <si>
    <t>062770277</t>
  </si>
  <si>
    <t>062800280</t>
  </si>
  <si>
    <t>062870287</t>
  </si>
  <si>
    <t>062940294</t>
  </si>
  <si>
    <t>063010301</t>
  </si>
  <si>
    <t>063080308</t>
  </si>
  <si>
    <t>063150315</t>
  </si>
  <si>
    <t>063220322</t>
  </si>
  <si>
    <t>063290329</t>
  </si>
  <si>
    <t>063360336</t>
  </si>
  <si>
    <t>063430343</t>
  </si>
  <si>
    <t>063510351</t>
  </si>
  <si>
    <t>063570357</t>
  </si>
  <si>
    <t>063640364</t>
  </si>
  <si>
    <t>063710371</t>
  </si>
  <si>
    <t>063850385</t>
  </si>
  <si>
    <t>063920392</t>
  </si>
  <si>
    <t>063990399</t>
  </si>
  <si>
    <t>064060406</t>
  </si>
  <si>
    <t>064080408</t>
  </si>
  <si>
    <t>064100410</t>
  </si>
  <si>
    <t>064120412</t>
  </si>
  <si>
    <t>064130413</t>
  </si>
  <si>
    <t>064200420</t>
  </si>
  <si>
    <t>064270427</t>
  </si>
  <si>
    <t>064410441</t>
  </si>
  <si>
    <t>064340434</t>
  </si>
  <si>
    <t>064480448</t>
  </si>
  <si>
    <t>064550455</t>
  </si>
  <si>
    <t>064620462</t>
  </si>
  <si>
    <t>064690469</t>
  </si>
  <si>
    <t>064760476</t>
  </si>
  <si>
    <t>064830483</t>
  </si>
  <si>
    <t>064900490</t>
  </si>
  <si>
    <t>064970497</t>
  </si>
  <si>
    <t>065050505</t>
  </si>
  <si>
    <t>065110511</t>
  </si>
  <si>
    <t>065150515</t>
  </si>
  <si>
    <t>065180518</t>
  </si>
  <si>
    <t>065250525</t>
  </si>
  <si>
    <t>065320532</t>
  </si>
  <si>
    <t>065390539</t>
  </si>
  <si>
    <t>065470547</t>
  </si>
  <si>
    <t>065530553</t>
  </si>
  <si>
    <t>065600560</t>
  </si>
  <si>
    <t>065680568</t>
  </si>
  <si>
    <t>065740574</t>
  </si>
  <si>
    <t>065810581</t>
  </si>
  <si>
    <t>065880588</t>
  </si>
  <si>
    <t>065950595</t>
  </si>
  <si>
    <t>066020602</t>
  </si>
  <si>
    <t>066090609</t>
  </si>
  <si>
    <t>066160616</t>
  </si>
  <si>
    <t>066230623</t>
  </si>
  <si>
    <t>066300630</t>
  </si>
  <si>
    <t>066380638</t>
  </si>
  <si>
    <t>066440644</t>
  </si>
  <si>
    <t>066480648</t>
  </si>
  <si>
    <t>066510651</t>
  </si>
  <si>
    <t>066550655</t>
  </si>
  <si>
    <t>066580658</t>
  </si>
  <si>
    <t>066650665</t>
  </si>
  <si>
    <t>066720672</t>
  </si>
  <si>
    <t>066790679</t>
  </si>
  <si>
    <t>066860686</t>
  </si>
  <si>
    <t>066930693</t>
  </si>
  <si>
    <t>067000700</t>
  </si>
  <si>
    <t>067070707</t>
  </si>
  <si>
    <t>067210721</t>
  </si>
  <si>
    <t>067140714</t>
  </si>
  <si>
    <t>067280728</t>
  </si>
  <si>
    <t>067350735</t>
  </si>
  <si>
    <t>067420742</t>
  </si>
  <si>
    <t>067490749</t>
  </si>
  <si>
    <t>067560756</t>
  </si>
  <si>
    <t>067600760</t>
  </si>
  <si>
    <t>067630763</t>
  </si>
  <si>
    <t>067700770</t>
  </si>
  <si>
    <t>067780778</t>
  </si>
  <si>
    <t>067840784</t>
  </si>
  <si>
    <t>067910791</t>
  </si>
  <si>
    <t>067980798</t>
  </si>
  <si>
    <t>068050805</t>
  </si>
  <si>
    <t>068120812</t>
  </si>
  <si>
    <t>068190819</t>
  </si>
  <si>
    <t>068260826</t>
  </si>
  <si>
    <t>068330833</t>
  </si>
  <si>
    <t>068400840</t>
  </si>
  <si>
    <t>068470847</t>
  </si>
  <si>
    <t>068540854</t>
  </si>
  <si>
    <t>068610861</t>
  </si>
  <si>
    <t>068680868</t>
  </si>
  <si>
    <t>068750875</t>
  </si>
  <si>
    <t>068820882</t>
  </si>
  <si>
    <t>141401176</t>
  </si>
  <si>
    <t>140210091</t>
  </si>
  <si>
    <t>140140077</t>
  </si>
  <si>
    <t>140910679</t>
  </si>
  <si>
    <t>140210112</t>
  </si>
  <si>
    <t>140840630</t>
  </si>
  <si>
    <t>140630567</t>
  </si>
  <si>
    <t>140630581</t>
  </si>
  <si>
    <t>140210147</t>
  </si>
  <si>
    <t>140980861</t>
  </si>
  <si>
    <t>141611491</t>
  </si>
  <si>
    <t>141401337</t>
  </si>
  <si>
    <t>140210168</t>
  </si>
  <si>
    <t>140210175</t>
  </si>
  <si>
    <t>140910742</t>
  </si>
  <si>
    <t>141331155</t>
  </si>
  <si>
    <t>141120966</t>
  </si>
  <si>
    <t>180210021</t>
  </si>
  <si>
    <t>180350063</t>
  </si>
  <si>
    <t>180700140</t>
  </si>
  <si>
    <t>181190294</t>
  </si>
  <si>
    <t>181330322</t>
  </si>
  <si>
    <t>221400413</t>
  </si>
  <si>
    <t>260210049</t>
  </si>
  <si>
    <t>260350077</t>
  </si>
  <si>
    <t>260070007</t>
  </si>
  <si>
    <t>260770112</t>
  </si>
  <si>
    <t>260770119</t>
  </si>
  <si>
    <t>300980427</t>
  </si>
  <si>
    <t>300150042</t>
  </si>
  <si>
    <t>300840301</t>
  </si>
  <si>
    <t>300490175</t>
  </si>
  <si>
    <t>300560189</t>
  </si>
  <si>
    <t>300840336</t>
  </si>
  <si>
    <t>301050469</t>
  </si>
  <si>
    <t>301130490</t>
  </si>
  <si>
    <t>340490189</t>
  </si>
  <si>
    <t>340140028</t>
  </si>
  <si>
    <t>380350140</t>
  </si>
  <si>
    <t>380420154</t>
  </si>
  <si>
    <t>380140077</t>
  </si>
  <si>
    <t>380630224</t>
  </si>
  <si>
    <t>380210035</t>
  </si>
  <si>
    <t>421050147</t>
  </si>
  <si>
    <t>460140014</t>
  </si>
  <si>
    <t>500140014</t>
  </si>
  <si>
    <t>500210021</t>
  </si>
  <si>
    <t>500280028</t>
  </si>
  <si>
    <t>500490049</t>
  </si>
  <si>
    <t>500630063</t>
  </si>
  <si>
    <t>500700070</t>
  </si>
  <si>
    <t>500070007</t>
  </si>
  <si>
    <t>500980098</t>
  </si>
  <si>
    <t>501050105</t>
  </si>
  <si>
    <t>501190119</t>
  </si>
  <si>
    <t>540700280</t>
  </si>
  <si>
    <t>540070007</t>
  </si>
  <si>
    <t>540420154</t>
  </si>
  <si>
    <t>540910399</t>
  </si>
  <si>
    <t>540280119</t>
  </si>
  <si>
    <t>540630217</t>
  </si>
  <si>
    <t>580350042</t>
  </si>
  <si>
    <t>580350049</t>
  </si>
  <si>
    <t>580350056</t>
  </si>
  <si>
    <t>580350063</t>
  </si>
  <si>
    <t>580350070</t>
  </si>
  <si>
    <t>580910210</t>
  </si>
  <si>
    <t>580560119</t>
  </si>
  <si>
    <t>581120245</t>
  </si>
  <si>
    <t>620420133</t>
  </si>
  <si>
    <t>620420161</t>
  </si>
  <si>
    <t>620210077</t>
  </si>
  <si>
    <t>620070014</t>
  </si>
  <si>
    <t>620420182</t>
  </si>
  <si>
    <t>660490119</t>
  </si>
  <si>
    <t>661120266</t>
  </si>
  <si>
    <t>660280063</t>
  </si>
  <si>
    <t>661260315</t>
  </si>
  <si>
    <t>660560161</t>
  </si>
  <si>
    <t>700630063</t>
  </si>
  <si>
    <t>700210021</t>
  </si>
  <si>
    <t>700420042</t>
  </si>
  <si>
    <t>700700070</t>
  </si>
  <si>
    <t>700770077</t>
  </si>
  <si>
    <t>700840084</t>
  </si>
  <si>
    <t>700280028</t>
  </si>
  <si>
    <t>700980098</t>
  </si>
  <si>
    <t>701050105</t>
  </si>
  <si>
    <t>701120112</t>
  </si>
  <si>
    <t>701330133</t>
  </si>
  <si>
    <t>740560133</t>
  </si>
  <si>
    <t>740350077</t>
  </si>
  <si>
    <t>780140021</t>
  </si>
  <si>
    <t>780140042</t>
  </si>
  <si>
    <t>780210049</t>
  </si>
  <si>
    <t>820070007</t>
  </si>
  <si>
    <t>820840182</t>
  </si>
  <si>
    <t>820490091</t>
  </si>
  <si>
    <t>820560126</t>
  </si>
  <si>
    <t>821190266</t>
  </si>
  <si>
    <t>820140028</t>
  </si>
  <si>
    <t>820910224</t>
  </si>
  <si>
    <t>821260308</t>
  </si>
  <si>
    <t>820700161</t>
  </si>
  <si>
    <t>820492798</t>
  </si>
  <si>
    <t>821190280</t>
  </si>
  <si>
    <t>820210035</t>
  </si>
  <si>
    <t>820840196</t>
  </si>
  <si>
    <t>820630140</t>
  </si>
  <si>
    <t>820070014</t>
  </si>
  <si>
    <t>820070021</t>
  </si>
  <si>
    <t>820490098</t>
  </si>
  <si>
    <t>820490105</t>
  </si>
  <si>
    <t>820840203</t>
  </si>
  <si>
    <t>821190287</t>
  </si>
  <si>
    <t>820210042</t>
  </si>
  <si>
    <t>820490112</t>
  </si>
  <si>
    <t>820633015</t>
  </si>
  <si>
    <t>820840210</t>
  </si>
  <si>
    <t>820700168</t>
  </si>
  <si>
    <t>821053848</t>
  </si>
  <si>
    <t>821260315</t>
  </si>
  <si>
    <t>820633022</t>
  </si>
  <si>
    <t>821120259</t>
  </si>
  <si>
    <t>821190301</t>
  </si>
  <si>
    <t>820630147</t>
  </si>
  <si>
    <t>820630154</t>
  </si>
  <si>
    <t>820913666</t>
  </si>
  <si>
    <t>820210049</t>
  </si>
  <si>
    <t>820420077</t>
  </si>
  <si>
    <t>820420084</t>
  </si>
  <si>
    <t>820280056</t>
  </si>
  <si>
    <t>820840217</t>
  </si>
  <si>
    <t>820490119</t>
  </si>
  <si>
    <t>860350042</t>
  </si>
  <si>
    <t>860490056</t>
  </si>
  <si>
    <t>940070007</t>
  </si>
  <si>
    <t>940140014</t>
  </si>
  <si>
    <t>900770091</t>
  </si>
  <si>
    <t>900140028</t>
  </si>
  <si>
    <t>900210035</t>
  </si>
  <si>
    <t>900630077</t>
  </si>
  <si>
    <t>900700084</t>
  </si>
  <si>
    <t>900840014</t>
  </si>
  <si>
    <t>901050119</t>
  </si>
  <si>
    <t>901190133</t>
  </si>
  <si>
    <t>CIUDAD DE BUENOS AIRES</t>
  </si>
  <si>
    <t>SAN FERNANDO DEL VALLE DE CATAMARCA</t>
  </si>
  <si>
    <t>VILLA CARLOS PAZ</t>
  </si>
  <si>
    <t>CURUZÚ CUATIÁ</t>
  </si>
  <si>
    <t>COMODORO RIVADAVIA</t>
  </si>
  <si>
    <t>CONCEPCIÓN DEL URUGUAY</t>
  </si>
  <si>
    <t>GUALEGUAYCHÚ</t>
  </si>
  <si>
    <t>PARANÁ</t>
  </si>
  <si>
    <t>LIBERTADOR GENERAL SAN MARTÍN</t>
  </si>
  <si>
    <t>PALPALÁ</t>
  </si>
  <si>
    <t>GENERAL PICO</t>
  </si>
  <si>
    <t>LUJÁN DE CUYO</t>
  </si>
  <si>
    <t>SAN MARTÍN</t>
  </si>
  <si>
    <t>TUNUYÁN</t>
  </si>
  <si>
    <t>APÓSTOLES</t>
  </si>
  <si>
    <t>OBERÁ</t>
  </si>
  <si>
    <t>PUERTO IGUAZÚ</t>
  </si>
  <si>
    <t>CUTRAL CÓ</t>
  </si>
  <si>
    <t>NEUQUÉN</t>
  </si>
  <si>
    <t>PLAZA HUINCUL</t>
  </si>
  <si>
    <t>RINCÓN DE LOS SAUCES</t>
  </si>
  <si>
    <t>SAN MARTÍN DE LOS ANDES</t>
  </si>
  <si>
    <t>GENERAL GÜEMES</t>
  </si>
  <si>
    <t>METÁN</t>
  </si>
  <si>
    <t>SAN RAMÓN DE LA NUEVA ORÁN</t>
  </si>
  <si>
    <t>CALINGASTA</t>
  </si>
  <si>
    <t>VILLA MERCEDES</t>
  </si>
  <si>
    <t>CALETA OLIVIA</t>
  </si>
  <si>
    <t>RÍO GALLEGOS</t>
  </si>
  <si>
    <t>ARMSTRONG</t>
  </si>
  <si>
    <t>CAPITÁN BERMÚDEZ</t>
  </si>
  <si>
    <t>EL TRÉBOL</t>
  </si>
  <si>
    <t>FRAY LUIS BELTRÁN</t>
  </si>
  <si>
    <t>PÉREZ</t>
  </si>
  <si>
    <t>PUERTO GENERAL SAN MARTÍN</t>
  </si>
  <si>
    <t>SANTO TOMÉ</t>
  </si>
  <si>
    <t>VILLA CONSTITUCIÓN</t>
  </si>
  <si>
    <t>VILLA GOBERNADOR GÁLVEZ</t>
  </si>
  <si>
    <t>RÍO GRANDE</t>
  </si>
  <si>
    <t>BANDA DEL RÍO SALÍ</t>
  </si>
  <si>
    <t>CONCEPCIÓN</t>
  </si>
  <si>
    <t>SAN MIGUEL DE TUCUMÁN</t>
  </si>
  <si>
    <t>TAFÍ VIEJO</t>
  </si>
  <si>
    <t>Código de Provincia  /  Depto  /  Municipio:</t>
  </si>
  <si>
    <t>SAN CARLOS CENTRO</t>
  </si>
  <si>
    <t>SAN JOSÉ DEL RINCÓN</t>
  </si>
  <si>
    <t>MONTEROS</t>
  </si>
  <si>
    <t>La superficie por vivienda no puede ser menor a 10 o mayor 10.000 m2</t>
  </si>
  <si>
    <t>Inconsistencias</t>
  </si>
  <si>
    <t>LEZAMA</t>
  </si>
  <si>
    <t>062180218</t>
  </si>
  <si>
    <t>064660466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</si>
</sst>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0"/>
      <name val="Calibri"/>
      <family val="2"/>
      <scheme val="minor"/>
    </font>
    <font>
      <i/>
      <sz val="14"/>
      <name val="Calibri"/>
      <family val="2"/>
      <scheme val="minor"/>
    </font>
    <font>
      <sz val="10"/>
      <name val="Calibri"/>
      <family val="2"/>
      <scheme val="minor"/>
    </font>
    <font>
      <sz val="10"/>
      <name val="Trebuchet MS"/>
      <family val="2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AB48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9" applyNumberFormat="0" applyAlignment="0" applyProtection="0"/>
    <xf numFmtId="0" fontId="23" fillId="12" borderId="10" applyNumberFormat="0" applyAlignment="0" applyProtection="0"/>
    <xf numFmtId="0" fontId="24" fillId="12" borderId="9" applyNumberFormat="0" applyAlignment="0" applyProtection="0"/>
    <xf numFmtId="0" fontId="25" fillId="0" borderId="11" applyNumberFormat="0" applyFill="0" applyAlignment="0" applyProtection="0"/>
    <xf numFmtId="0" fontId="1" fillId="13" borderId="12" applyNumberFormat="0" applyAlignment="0" applyProtection="0"/>
    <xf numFmtId="0" fontId="26" fillId="0" borderId="0" applyNumberFormat="0" applyFill="0" applyBorder="0" applyAlignment="0" applyProtection="0"/>
    <xf numFmtId="0" fontId="15" fillId="14" borderId="13" applyNumberFormat="0" applyFont="0" applyAlignment="0" applyProtection="0"/>
    <xf numFmtId="0" fontId="27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3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3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29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0" fillId="0" borderId="0"/>
    <xf numFmtId="0" fontId="15" fillId="0" borderId="0"/>
  </cellStyleXfs>
  <cellXfs count="97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justify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28" fillId="0" borderId="0" xfId="0" applyFont="1"/>
    <xf numFmtId="1" fontId="28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6" fillId="0" borderId="0" xfId="0" applyFont="1"/>
    <xf numFmtId="0" fontId="0" fillId="4" borderId="0" xfId="0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3" fontId="2" fillId="4" borderId="0" xfId="0" applyNumberFormat="1" applyFont="1" applyFill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42" borderId="0" xfId="0" applyFont="1" applyFill="1"/>
    <xf numFmtId="0" fontId="0" fillId="0" borderId="0" xfId="0" applyAlignment="1">
      <alignment wrapText="1"/>
    </xf>
    <xf numFmtId="0" fontId="2" fillId="39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28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40" borderId="0" xfId="0" applyFont="1" applyFill="1" applyAlignment="1">
      <alignment horizontal="center" vertical="center" wrapText="1"/>
    </xf>
    <xf numFmtId="0" fontId="38" fillId="0" borderId="0" xfId="0" applyFont="1"/>
    <xf numFmtId="0" fontId="2" fillId="39" borderId="32" xfId="0" applyFont="1" applyFill="1" applyBorder="1" applyAlignment="1">
      <alignment horizontal="center" vertical="center" wrapText="1"/>
    </xf>
    <xf numFmtId="0" fontId="8" fillId="42" borderId="0" xfId="0" applyFont="1" applyFill="1"/>
    <xf numFmtId="0" fontId="34" fillId="0" borderId="25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0" borderId="5" xfId="0" applyFont="1" applyBorder="1" applyAlignment="1">
      <alignment horizontal="left" vertical="top" wrapText="1"/>
    </xf>
    <xf numFmtId="0" fontId="34" fillId="0" borderId="29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4" fillId="0" borderId="31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/>
    </xf>
    <xf numFmtId="0" fontId="8" fillId="43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3" fontId="2" fillId="41" borderId="3" xfId="0" applyNumberFormat="1" applyFont="1" applyFill="1" applyBorder="1" applyAlignment="1">
      <alignment horizontal="center" vertical="center"/>
    </xf>
    <xf numFmtId="3" fontId="2" fillId="41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2" fillId="40" borderId="3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32" fillId="7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3" xfId="0" applyFont="1" applyFill="1" applyBorder="1" applyAlignment="1">
      <alignment horizontal="center" vertical="center" wrapText="1"/>
    </xf>
    <xf numFmtId="0" fontId="2" fillId="39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 wrapText="1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Neutral 2" xfId="35"/>
    <cellStyle name="Normal" xfId="0" builtinId="0"/>
    <cellStyle name="Normal 2 2" xfId="43"/>
    <cellStyle name="Normal 2 2 2" xfId="42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2">
    <dxf>
      <fill>
        <patternFill>
          <bgColor theme="5" tint="0.39994506668294322"/>
        </patternFill>
      </fill>
    </dxf>
    <dxf>
      <fill>
        <patternFill>
          <bgColor rgb="FFCC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6" fmlaLink="'Ref.'!$D$27" fmlaRange="'Ref.'!$B$29:$B$34" noThreeD="1" sel="4" val="0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'Resp. '!$AD$5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Drop" dropStyle="combo" dx="26" fmlaLink="'Ref.'!$E$27" fmlaRange="'Ref.'!$C$29:$C$41" noThreeD="1" sel="6" val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X137"/>
  <sheetViews>
    <sheetView showGridLines="0" tabSelected="1" zoomScale="77" zoomScaleNormal="77" workbookViewId="0"/>
  </sheetViews>
  <sheetFormatPr baseColWidth="10" defaultColWidth="0" defaultRowHeight="15" zeroHeight="1"/>
  <cols>
    <col min="1" max="1" width="5" customWidth="1"/>
    <col min="2" max="2" width="14" customWidth="1"/>
    <col min="3" max="3" width="27.140625" customWidth="1"/>
    <col min="4" max="4" width="4.140625" customWidth="1"/>
    <col min="5" max="6" width="5.7109375" customWidth="1"/>
    <col min="7" max="7" width="3.28515625" customWidth="1"/>
    <col min="8" max="9" width="5.7109375" customWidth="1"/>
    <col min="10" max="10" width="5.28515625" customWidth="1"/>
    <col min="11" max="12" width="5.7109375" customWidth="1"/>
    <col min="13" max="13" width="4.5703125" customWidth="1"/>
    <col min="14" max="15" width="5.7109375" customWidth="1"/>
    <col min="16" max="16" width="3.140625" customWidth="1"/>
    <col min="17" max="17" width="4.42578125" customWidth="1"/>
    <col min="18" max="18" width="3.85546875" customWidth="1"/>
    <col min="19" max="20" width="3.28515625" customWidth="1"/>
    <col min="21" max="21" width="4.7109375" customWidth="1"/>
    <col min="22" max="22" width="3.28515625" customWidth="1"/>
    <col min="23" max="24" width="6.140625" customWidth="1"/>
    <col min="25" max="25" width="5.28515625" customWidth="1"/>
    <col min="26" max="27" width="5.7109375" customWidth="1"/>
    <col min="28" max="28" width="1.85546875" customWidth="1"/>
    <col min="29" max="29" width="1.140625" customWidth="1"/>
    <col min="30" max="30" width="3.28515625" customWidth="1"/>
    <col min="31" max="31" width="5" customWidth="1"/>
    <col min="32" max="32" width="4.140625" customWidth="1"/>
    <col min="33" max="33" width="3.28515625" customWidth="1"/>
    <col min="34" max="34" width="4.140625" customWidth="1"/>
    <col min="35" max="35" width="3.28515625" customWidth="1"/>
    <col min="36" max="37" width="6.140625" customWidth="1"/>
    <col min="38" max="38" width="4.5703125" customWidth="1"/>
    <col min="39" max="39" width="58.7109375" customWidth="1"/>
    <col min="40" max="40" width="5" customWidth="1"/>
    <col min="41" max="45" width="0" hidden="1" customWidth="1"/>
    <col min="46" max="16384" width="11.5703125" hidden="1"/>
  </cols>
  <sheetData>
    <row r="1" spans="2:39"/>
    <row r="2" spans="2:39"/>
    <row r="3" spans="2:39" ht="21" customHeight="1">
      <c r="B3" s="79" t="s">
        <v>234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</row>
    <row r="4" spans="2:39" ht="24.7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</row>
    <row r="5" spans="2:39" ht="21.6" customHeight="1">
      <c r="B5" s="80" t="s">
        <v>21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</row>
    <row r="6" spans="2:39" ht="10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4.45" customHeight="1"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</row>
    <row r="8" spans="2:39" ht="15" customHeight="1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</row>
    <row r="9" spans="2:39" ht="12.6" customHeight="1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</row>
    <row r="10" spans="2:39" ht="3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</row>
    <row r="11" spans="2:39" ht="3.6" customHeight="1"/>
    <row r="12" spans="2:39" ht="6" customHeight="1"/>
    <row r="13" spans="2:39" ht="24.6" customHeight="1">
      <c r="B13" s="82" t="s">
        <v>23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</row>
    <row r="14" spans="2:39" ht="6" customHeight="1"/>
    <row r="15" spans="2:39" ht="15.75">
      <c r="B15" s="53" t="s">
        <v>32</v>
      </c>
      <c r="AM15" s="7"/>
    </row>
    <row r="16" spans="2:39" ht="6.6" customHeight="1">
      <c r="AB16" s="56" t="s">
        <v>249</v>
      </c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8"/>
    </row>
    <row r="17" spans="2:39" ht="15" customHeight="1">
      <c r="C17" s="5" t="s">
        <v>33</v>
      </c>
      <c r="D17" s="17"/>
      <c r="F17" s="85" t="s">
        <v>161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  <c r="Z17" s="1"/>
      <c r="AB17" s="59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1"/>
    </row>
    <row r="18" spans="2:39" ht="16.149999999999999" customHeight="1">
      <c r="C18" s="5"/>
      <c r="D18" s="5"/>
      <c r="Z18" s="1"/>
      <c r="AB18" s="59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1"/>
    </row>
    <row r="19" spans="2:39" ht="14.45" customHeight="1">
      <c r="C19" s="5" t="s">
        <v>188</v>
      </c>
      <c r="D19" s="17"/>
      <c r="F19" s="85" t="s">
        <v>71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1"/>
      <c r="AB19" s="59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1"/>
    </row>
    <row r="20" spans="2:39" ht="14.45" customHeight="1">
      <c r="C20" s="17"/>
      <c r="D20" s="17"/>
      <c r="Z20" s="1"/>
      <c r="AB20" s="62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4"/>
    </row>
    <row r="21" spans="2:39" ht="15" customHeight="1">
      <c r="B21" s="4"/>
      <c r="C21" s="1"/>
      <c r="D21" s="1"/>
      <c r="E21" s="1"/>
      <c r="F21" s="66" t="s">
        <v>700</v>
      </c>
      <c r="G21" s="66"/>
      <c r="H21" s="66"/>
      <c r="I21" s="66"/>
      <c r="J21" s="66"/>
      <c r="K21" s="66"/>
      <c r="L21" s="66"/>
      <c r="M21" s="65" t="str">
        <f>IFERROR('Resp. '!$A$5," ")</f>
        <v>068050805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"/>
      <c r="AA21" s="1"/>
    </row>
    <row r="22" spans="2:39" ht="14.45" customHeight="1">
      <c r="B22" s="4" t="s">
        <v>31</v>
      </c>
      <c r="D22" s="2"/>
      <c r="E22" s="3"/>
      <c r="F22" s="3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"/>
      <c r="W22" s="3"/>
      <c r="X22" s="3"/>
      <c r="Y22" s="3"/>
      <c r="Z22" s="3"/>
      <c r="AA22" s="3"/>
    </row>
    <row r="23" spans="2:39" ht="6.6" customHeight="1">
      <c r="B23" s="2"/>
      <c r="D23" s="2"/>
      <c r="E23" s="3"/>
      <c r="F23" s="3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/>
      <c r="W23" s="3"/>
      <c r="X23" s="3"/>
      <c r="Y23" s="3"/>
      <c r="Z23" s="3"/>
      <c r="AA23" s="3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2:39" ht="15.75">
      <c r="B24" s="2"/>
      <c r="C24" s="5" t="s">
        <v>186</v>
      </c>
      <c r="D24" s="2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/>
      <c r="W24" s="3"/>
      <c r="X24" s="3"/>
      <c r="Y24" s="3"/>
      <c r="Z24" s="3"/>
      <c r="AA24" s="3"/>
      <c r="AB24" s="88" t="str">
        <f>IF(COUNTBLANK(SELC)=0,IF(COUNTBLANK(F19)=0," ","COMPLETAR MUNICIPIO CORRESPONDIENTE ANTES DE CONTINUAR CON EL FORMULARIO")," ")</f>
        <v xml:space="preserve"> </v>
      </c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2:39" ht="15.75">
      <c r="B25" s="2"/>
      <c r="C25" s="5"/>
      <c r="D25" s="2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"/>
      <c r="W25" s="3"/>
      <c r="X25" s="3"/>
      <c r="Y25" s="3"/>
      <c r="Z25" s="3"/>
      <c r="AA25" s="3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</row>
    <row r="26" spans="2:39" ht="15.75">
      <c r="B26" s="2"/>
      <c r="C26" s="5" t="s">
        <v>187</v>
      </c>
      <c r="D26" s="2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"/>
      <c r="W26" s="3"/>
      <c r="X26" s="3"/>
      <c r="Y26" s="3"/>
      <c r="Z26" s="3"/>
      <c r="AA26" s="3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</row>
    <row r="27" spans="2:39" ht="15.75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2:39" ht="24.6" customHeight="1">
      <c r="B28" s="83" t="str">
        <f>IF('Resp. '!E5=0,"SELECCIONE UN PERIODO ANTES DE CONTINUAR LA ENCUESTA","PERMISOS ACORDADOS PARA OBRAS PRIVADAS")</f>
        <v>PERMISOS ACORDADOS PARA OBRAS PRIVADAS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</row>
    <row r="29" spans="2:39" ht="4.1500000000000004" customHeight="1"/>
    <row r="30" spans="2:39" ht="15.75">
      <c r="B30" s="4" t="s">
        <v>248</v>
      </c>
    </row>
    <row r="31" spans="2:39"/>
    <row r="32" spans="2:39" ht="14.45" customHeight="1">
      <c r="B32" s="11"/>
      <c r="C32" s="11"/>
      <c r="D32" s="9"/>
      <c r="E32" s="67" t="s">
        <v>3</v>
      </c>
      <c r="F32" s="67"/>
      <c r="G32" s="67"/>
      <c r="H32" s="67"/>
      <c r="I32" s="67"/>
      <c r="J32" s="18"/>
      <c r="K32" s="67" t="s">
        <v>44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19"/>
      <c r="Z32" s="67" t="s">
        <v>45</v>
      </c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2:76" ht="16.350000000000001" customHeight="1">
      <c r="B33" s="11"/>
      <c r="C33" s="11"/>
      <c r="D33" s="9"/>
      <c r="E33" s="67"/>
      <c r="F33" s="67"/>
      <c r="G33" s="67"/>
      <c r="H33" s="67"/>
      <c r="I33" s="67"/>
      <c r="J33" s="18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20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2:76" ht="33.4" customHeight="1">
      <c r="B34" s="11"/>
      <c r="C34" s="11"/>
      <c r="D34" s="9"/>
      <c r="E34" s="67"/>
      <c r="F34" s="67"/>
      <c r="G34" s="67"/>
      <c r="H34" s="67"/>
      <c r="I34" s="67"/>
      <c r="J34" s="18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20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</row>
    <row r="35" spans="2:76" ht="6" customHeight="1">
      <c r="B35" s="10"/>
      <c r="C35" s="10"/>
      <c r="D35" s="9"/>
      <c r="E35" s="10"/>
      <c r="F35" s="10"/>
      <c r="G35" s="10"/>
      <c r="H35" s="10"/>
      <c r="I35" s="10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9"/>
      <c r="W35" s="9"/>
      <c r="X35" s="9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</row>
    <row r="36" spans="2:76" ht="16.350000000000001" customHeight="1">
      <c r="B36" s="69" t="s">
        <v>214</v>
      </c>
      <c r="C36" s="67" t="s">
        <v>2</v>
      </c>
      <c r="E36" s="68" t="s">
        <v>25</v>
      </c>
      <c r="F36" s="68"/>
      <c r="G36" s="13"/>
      <c r="H36" s="68" t="s">
        <v>26</v>
      </c>
      <c r="I36" s="68"/>
      <c r="K36" s="68" t="s">
        <v>29</v>
      </c>
      <c r="L36" s="68"/>
      <c r="M36" s="13"/>
      <c r="N36" s="68" t="s">
        <v>30</v>
      </c>
      <c r="O36" s="68"/>
      <c r="P36" s="13"/>
      <c r="Q36" s="67" t="s">
        <v>227</v>
      </c>
      <c r="R36" s="67"/>
      <c r="S36" s="67"/>
      <c r="T36" s="67"/>
      <c r="U36" s="67"/>
      <c r="V36" s="67"/>
      <c r="W36" s="67"/>
      <c r="X36" s="67"/>
      <c r="Z36" s="68" t="s">
        <v>29</v>
      </c>
      <c r="AA36" s="68"/>
      <c r="AD36" s="75" t="s">
        <v>227</v>
      </c>
      <c r="AE36" s="75"/>
      <c r="AF36" s="75"/>
      <c r="AG36" s="75"/>
      <c r="AH36" s="75"/>
      <c r="AI36" s="75"/>
      <c r="AJ36" s="75"/>
      <c r="AK36" s="75"/>
    </row>
    <row r="37" spans="2:76" ht="7.15" customHeight="1">
      <c r="B37" s="69"/>
      <c r="C37" s="67"/>
      <c r="E37" s="68"/>
      <c r="F37" s="68"/>
      <c r="G37" s="13"/>
      <c r="H37" s="68"/>
      <c r="I37" s="68"/>
      <c r="K37" s="68"/>
      <c r="L37" s="68"/>
      <c r="M37" s="13"/>
      <c r="N37" s="68"/>
      <c r="O37" s="68"/>
      <c r="P37" s="13"/>
      <c r="Q37" s="13"/>
      <c r="R37" s="13"/>
      <c r="S37" s="13"/>
      <c r="T37" s="13"/>
      <c r="U37" s="13"/>
      <c r="V37" s="13"/>
      <c r="W37" s="13"/>
      <c r="X37" s="13"/>
      <c r="Z37" s="68"/>
      <c r="AA37" s="68"/>
    </row>
    <row r="38" spans="2:76" ht="16.350000000000001" customHeight="1">
      <c r="B38" s="69"/>
      <c r="C38" s="67"/>
      <c r="E38" s="68"/>
      <c r="F38" s="68"/>
      <c r="G38" s="13"/>
      <c r="H38" s="68"/>
      <c r="I38" s="68"/>
      <c r="K38" s="68"/>
      <c r="L38" s="68"/>
      <c r="M38" s="13"/>
      <c r="N38" s="68"/>
      <c r="O38" s="68"/>
      <c r="P38" s="13"/>
      <c r="Q38" s="68" t="s">
        <v>27</v>
      </c>
      <c r="R38" s="68"/>
      <c r="S38" s="14"/>
      <c r="T38" s="68" t="s">
        <v>28</v>
      </c>
      <c r="U38" s="68"/>
      <c r="V38" s="14"/>
      <c r="W38" s="74" t="s">
        <v>3</v>
      </c>
      <c r="X38" s="74"/>
      <c r="Z38" s="68"/>
      <c r="AA38" s="68"/>
      <c r="AD38" s="68" t="s">
        <v>27</v>
      </c>
      <c r="AE38" s="68"/>
      <c r="AF38" s="14"/>
      <c r="AG38" s="68" t="s">
        <v>28</v>
      </c>
      <c r="AH38" s="68"/>
      <c r="AI38" s="15"/>
      <c r="AJ38" s="74" t="s">
        <v>3</v>
      </c>
      <c r="AK38" s="74"/>
      <c r="AM38" s="84" t="s">
        <v>46</v>
      </c>
    </row>
    <row r="39" spans="2:76" ht="32.450000000000003" customHeight="1">
      <c r="B39" s="69"/>
      <c r="C39" s="67"/>
      <c r="E39" s="68"/>
      <c r="F39" s="68"/>
      <c r="G39" s="13"/>
      <c r="H39" s="68"/>
      <c r="I39" s="68"/>
      <c r="K39" s="68"/>
      <c r="L39" s="68"/>
      <c r="M39" s="13"/>
      <c r="N39" s="68"/>
      <c r="O39" s="68"/>
      <c r="P39" s="13"/>
      <c r="Q39" s="68"/>
      <c r="R39" s="68"/>
      <c r="S39" s="14"/>
      <c r="T39" s="68"/>
      <c r="U39" s="68"/>
      <c r="V39" s="14"/>
      <c r="W39" s="74"/>
      <c r="X39" s="74"/>
      <c r="Z39" s="68"/>
      <c r="AA39" s="68"/>
      <c r="AD39" s="68"/>
      <c r="AE39" s="68"/>
      <c r="AF39" s="14"/>
      <c r="AG39" s="68"/>
      <c r="AH39" s="68"/>
      <c r="AI39" s="15"/>
      <c r="AJ39" s="74"/>
      <c r="AK39" s="74"/>
      <c r="AM39" s="84"/>
    </row>
    <row r="40" spans="2:76" ht="4.1500000000000004" customHeight="1">
      <c r="E40" s="12"/>
      <c r="F40" s="12"/>
      <c r="G40" s="8"/>
      <c r="H40" s="12"/>
      <c r="I40" s="12"/>
      <c r="K40" s="7"/>
      <c r="L40" s="7"/>
      <c r="N40" s="7"/>
      <c r="O40" s="7"/>
    </row>
    <row r="41" spans="2:76" ht="34.15" customHeight="1">
      <c r="B41" s="28">
        <v>1</v>
      </c>
      <c r="C41" s="41" t="s">
        <v>4</v>
      </c>
      <c r="D41" s="6"/>
      <c r="E41" s="70">
        <f>SUM(K41,Z41)</f>
        <v>80</v>
      </c>
      <c r="F41" s="71"/>
      <c r="G41" s="32"/>
      <c r="H41" s="70">
        <f>SUM(W41,AJ41)</f>
        <v>4145</v>
      </c>
      <c r="I41" s="71"/>
      <c r="J41" s="27"/>
      <c r="K41" s="72">
        <v>52</v>
      </c>
      <c r="L41" s="73"/>
      <c r="M41" s="27"/>
      <c r="N41" s="72">
        <v>52</v>
      </c>
      <c r="O41" s="73"/>
      <c r="P41" s="27"/>
      <c r="Q41" s="72">
        <v>2052</v>
      </c>
      <c r="R41" s="73"/>
      <c r="S41" s="27"/>
      <c r="T41" s="6"/>
      <c r="U41" s="6"/>
      <c r="V41" s="27"/>
      <c r="W41" s="72">
        <v>2052</v>
      </c>
      <c r="X41" s="73"/>
      <c r="Y41" s="27"/>
      <c r="Z41" s="72">
        <v>28</v>
      </c>
      <c r="AA41" s="73"/>
      <c r="AB41" s="27"/>
      <c r="AC41" s="27">
        <v>100</v>
      </c>
      <c r="AD41" s="72">
        <v>2093</v>
      </c>
      <c r="AE41" s="73"/>
      <c r="AF41" s="27"/>
      <c r="AG41" s="76"/>
      <c r="AH41" s="76"/>
      <c r="AI41" s="27"/>
      <c r="AJ41" s="72">
        <v>2093</v>
      </c>
      <c r="AK41" s="73"/>
      <c r="AM41" s="40" t="str">
        <f>Validación!AH4</f>
        <v>...</v>
      </c>
    </row>
    <row r="42" spans="2:76" ht="4.1500000000000004" customHeight="1">
      <c r="B42" s="13"/>
      <c r="C42" s="42"/>
      <c r="E42" s="33"/>
      <c r="F42" s="33"/>
      <c r="G42" s="11"/>
      <c r="H42" s="33"/>
      <c r="I42" s="33"/>
      <c r="K42" s="7"/>
      <c r="L42" s="7"/>
      <c r="N42" s="7"/>
      <c r="O42" s="7"/>
    </row>
    <row r="43" spans="2:76" ht="34.15" customHeight="1">
      <c r="B43" s="28">
        <v>2</v>
      </c>
      <c r="C43" s="41" t="s">
        <v>5</v>
      </c>
      <c r="D43" s="6"/>
      <c r="E43" s="70">
        <f>SUM(K43,Z43)</f>
        <v>3</v>
      </c>
      <c r="F43" s="71"/>
      <c r="G43" s="32"/>
      <c r="H43" s="70">
        <f>SUM(W43,AJ43)</f>
        <v>763</v>
      </c>
      <c r="I43" s="71"/>
      <c r="J43" s="27"/>
      <c r="K43" s="72">
        <v>2</v>
      </c>
      <c r="L43" s="73"/>
      <c r="M43" s="27"/>
      <c r="N43" s="72">
        <v>2</v>
      </c>
      <c r="O43" s="73"/>
      <c r="P43" s="27"/>
      <c r="Q43" s="72">
        <v>337</v>
      </c>
      <c r="R43" s="73"/>
      <c r="S43" s="27"/>
      <c r="T43" s="72">
        <v>291</v>
      </c>
      <c r="U43" s="73"/>
      <c r="V43" s="27"/>
      <c r="W43" s="72">
        <v>628</v>
      </c>
      <c r="X43" s="73"/>
      <c r="Y43" s="27"/>
      <c r="Z43" s="72">
        <v>1</v>
      </c>
      <c r="AA43" s="73"/>
      <c r="AB43" s="27"/>
      <c r="AC43" s="27"/>
      <c r="AD43" s="72"/>
      <c r="AE43" s="73"/>
      <c r="AF43" s="27"/>
      <c r="AG43" s="72">
        <v>135</v>
      </c>
      <c r="AH43" s="73"/>
      <c r="AI43" s="27"/>
      <c r="AJ43" s="72">
        <v>135</v>
      </c>
      <c r="AK43" s="73"/>
      <c r="AM43" s="40" t="str">
        <f>Validación!AH5</f>
        <v>...</v>
      </c>
    </row>
    <row r="44" spans="2:76" ht="4.1500000000000004" customHeight="1">
      <c r="B44" s="8"/>
      <c r="C44" s="42"/>
      <c r="E44" s="33"/>
      <c r="F44" s="33"/>
      <c r="G44" s="11"/>
      <c r="H44" s="33"/>
      <c r="I44" s="33"/>
      <c r="K44" s="7"/>
      <c r="L44" s="7"/>
      <c r="N44" s="7"/>
      <c r="O44" s="7"/>
      <c r="AM44" s="37"/>
    </row>
    <row r="45" spans="2:76" ht="34.15" customHeight="1">
      <c r="B45" s="28">
        <v>3</v>
      </c>
      <c r="C45" s="41" t="s">
        <v>6</v>
      </c>
      <c r="D45" s="6"/>
      <c r="E45" s="70">
        <f>SUM(K45,Z45)</f>
        <v>7</v>
      </c>
      <c r="F45" s="71"/>
      <c r="G45" s="32"/>
      <c r="H45" s="70">
        <f>SUM(W45,AJ45)</f>
        <v>1744</v>
      </c>
      <c r="I45" s="71"/>
      <c r="J45" s="27"/>
      <c r="K45" s="72">
        <v>5</v>
      </c>
      <c r="L45" s="73"/>
      <c r="M45" s="27"/>
      <c r="N45" s="72">
        <v>82</v>
      </c>
      <c r="O45" s="73"/>
      <c r="P45" s="27"/>
      <c r="Q45" s="72">
        <v>1501</v>
      </c>
      <c r="R45" s="73"/>
      <c r="S45" s="27"/>
      <c r="T45" s="6"/>
      <c r="U45" s="6"/>
      <c r="V45" s="27"/>
      <c r="W45" s="72">
        <v>1501</v>
      </c>
      <c r="X45" s="73"/>
      <c r="Y45" s="27"/>
      <c r="Z45" s="72">
        <v>2</v>
      </c>
      <c r="AA45" s="73"/>
      <c r="AB45" s="27"/>
      <c r="AC45" s="27"/>
      <c r="AD45" s="72">
        <v>243</v>
      </c>
      <c r="AE45" s="73"/>
      <c r="AF45" s="27"/>
      <c r="AG45" s="6"/>
      <c r="AH45" s="6"/>
      <c r="AI45" s="27"/>
      <c r="AJ45" s="72">
        <v>243</v>
      </c>
      <c r="AK45" s="73"/>
      <c r="AM45" s="40" t="str">
        <f>Validación!AH6</f>
        <v>...</v>
      </c>
    </row>
    <row r="46" spans="2:76" ht="4.1500000000000004" customHeight="1">
      <c r="B46" s="13"/>
      <c r="C46" s="42"/>
      <c r="E46" s="33"/>
      <c r="F46" s="33"/>
      <c r="G46" s="11"/>
      <c r="H46" s="33"/>
      <c r="I46" s="33"/>
      <c r="K46" s="7"/>
      <c r="L46" s="7"/>
      <c r="N46" s="7"/>
      <c r="O46" s="7"/>
      <c r="AM46" s="37"/>
    </row>
    <row r="47" spans="2:76" ht="34.15" customHeight="1">
      <c r="B47" s="28">
        <v>4</v>
      </c>
      <c r="C47" s="41" t="s">
        <v>7</v>
      </c>
      <c r="D47" s="6"/>
      <c r="E47" s="70">
        <f>SUM(K47,Z47)</f>
        <v>1</v>
      </c>
      <c r="F47" s="71"/>
      <c r="G47" s="32"/>
      <c r="H47" s="70">
        <f>SUM(W47,AJ47)</f>
        <v>2282</v>
      </c>
      <c r="I47" s="71"/>
      <c r="J47" s="27"/>
      <c r="K47" s="72">
        <v>1</v>
      </c>
      <c r="L47" s="73"/>
      <c r="M47" s="27"/>
      <c r="N47" s="72">
        <v>30</v>
      </c>
      <c r="O47" s="73"/>
      <c r="P47" s="27"/>
      <c r="Q47" s="72">
        <v>2248</v>
      </c>
      <c r="R47" s="73"/>
      <c r="S47" s="27"/>
      <c r="T47" s="72">
        <v>34</v>
      </c>
      <c r="U47" s="73"/>
      <c r="V47" s="27"/>
      <c r="W47" s="72">
        <v>2282</v>
      </c>
      <c r="X47" s="73"/>
      <c r="Y47" s="27"/>
      <c r="Z47" s="72"/>
      <c r="AA47" s="73"/>
      <c r="AB47" s="27"/>
      <c r="AC47" s="27"/>
      <c r="AD47" s="72"/>
      <c r="AE47" s="73"/>
      <c r="AF47" s="27"/>
      <c r="AG47" s="72"/>
      <c r="AH47" s="73"/>
      <c r="AI47" s="27"/>
      <c r="AJ47" s="72"/>
      <c r="AK47" s="73"/>
      <c r="AM47" s="40" t="str">
        <f>Validación!AH7</f>
        <v>...</v>
      </c>
    </row>
    <row r="48" spans="2:76" ht="4.1500000000000004" customHeight="1">
      <c r="B48" s="13"/>
      <c r="C48" s="42"/>
      <c r="E48" s="33"/>
      <c r="F48" s="33"/>
      <c r="G48" s="11"/>
      <c r="H48" s="33"/>
      <c r="I48" s="33"/>
      <c r="K48" s="7"/>
      <c r="L48" s="7"/>
      <c r="N48" s="7"/>
      <c r="O48" s="7"/>
    </row>
    <row r="49" spans="2:39" ht="34.15" customHeight="1">
      <c r="B49" s="28">
        <v>5</v>
      </c>
      <c r="C49" s="41" t="s">
        <v>8</v>
      </c>
      <c r="D49" s="6"/>
      <c r="E49" s="70">
        <f>SUM(K49,Z49)</f>
        <v>4</v>
      </c>
      <c r="F49" s="71"/>
      <c r="G49" s="32"/>
      <c r="H49" s="70">
        <f>SUM(W49,AJ49)</f>
        <v>1032</v>
      </c>
      <c r="I49" s="71"/>
      <c r="J49" s="27"/>
      <c r="K49" s="72">
        <v>4</v>
      </c>
      <c r="L49" s="73"/>
      <c r="M49" s="27"/>
      <c r="N49" s="72"/>
      <c r="O49" s="73"/>
      <c r="P49" s="27"/>
      <c r="Q49" s="72"/>
      <c r="R49" s="73"/>
      <c r="S49" s="27"/>
      <c r="T49" s="72">
        <v>1032</v>
      </c>
      <c r="U49" s="73"/>
      <c r="V49" s="27"/>
      <c r="W49" s="72">
        <v>1032</v>
      </c>
      <c r="X49" s="73"/>
      <c r="Y49" s="27"/>
      <c r="Z49" s="72"/>
      <c r="AA49" s="73"/>
      <c r="AB49" s="27"/>
      <c r="AC49" s="27"/>
      <c r="AD49" s="72"/>
      <c r="AE49" s="73"/>
      <c r="AF49" s="27"/>
      <c r="AG49" s="72"/>
      <c r="AH49" s="73"/>
      <c r="AI49" s="27"/>
      <c r="AJ49" s="72"/>
      <c r="AK49" s="73"/>
      <c r="AM49" s="40" t="str">
        <f>Validación!AH8</f>
        <v>...</v>
      </c>
    </row>
    <row r="50" spans="2:39" ht="4.1500000000000004" customHeight="1">
      <c r="B50" s="8"/>
      <c r="C50" s="42"/>
      <c r="E50" s="33"/>
      <c r="F50" s="33"/>
      <c r="G50" s="11"/>
      <c r="H50" s="33"/>
      <c r="I50" s="33"/>
      <c r="K50" s="7"/>
      <c r="L50" s="7"/>
      <c r="N50" s="7"/>
      <c r="O50" s="7"/>
      <c r="AM50" s="37"/>
    </row>
    <row r="51" spans="2:39" ht="34.15" customHeight="1">
      <c r="B51" s="28">
        <v>6</v>
      </c>
      <c r="C51" s="41" t="s">
        <v>20</v>
      </c>
      <c r="D51" s="6"/>
      <c r="E51" s="70">
        <f>SUM(K51,Z51)</f>
        <v>0</v>
      </c>
      <c r="F51" s="71"/>
      <c r="G51" s="32"/>
      <c r="H51" s="70">
        <f>SUM(W51,AJ51)</f>
        <v>0</v>
      </c>
      <c r="I51" s="71"/>
      <c r="J51" s="27"/>
      <c r="K51" s="72"/>
      <c r="L51" s="73"/>
      <c r="M51" s="27"/>
      <c r="N51" s="72"/>
      <c r="O51" s="73"/>
      <c r="P51" s="27"/>
      <c r="Q51" s="72"/>
      <c r="R51" s="73"/>
      <c r="S51" s="27"/>
      <c r="T51" s="72"/>
      <c r="U51" s="73"/>
      <c r="V51" s="27"/>
      <c r="W51" s="72"/>
      <c r="X51" s="73"/>
      <c r="Y51" s="27"/>
      <c r="Z51" s="72"/>
      <c r="AA51" s="73"/>
      <c r="AB51" s="27"/>
      <c r="AC51" s="27"/>
      <c r="AD51" s="72"/>
      <c r="AE51" s="73"/>
      <c r="AF51" s="27"/>
      <c r="AG51" s="72"/>
      <c r="AH51" s="73"/>
      <c r="AI51" s="27"/>
      <c r="AJ51" s="72"/>
      <c r="AK51" s="73"/>
      <c r="AM51" s="40" t="str">
        <f>Validación!AH9</f>
        <v>...</v>
      </c>
    </row>
    <row r="52" spans="2:39" ht="4.1500000000000004" customHeight="1">
      <c r="B52" s="8"/>
      <c r="C52" s="42"/>
      <c r="E52" s="33"/>
      <c r="F52" s="33"/>
      <c r="G52" s="11"/>
      <c r="H52" s="33"/>
      <c r="I52" s="33"/>
      <c r="K52" s="7"/>
      <c r="L52" s="7"/>
      <c r="N52" s="7"/>
      <c r="O52" s="7"/>
      <c r="AM52" s="37"/>
    </row>
    <row r="53" spans="2:39" ht="34.15" customHeight="1">
      <c r="B53" s="28">
        <v>7</v>
      </c>
      <c r="C53" s="41" t="s">
        <v>9</v>
      </c>
      <c r="D53" s="6"/>
      <c r="E53" s="70">
        <f>SUM(K53,Z53)</f>
        <v>11</v>
      </c>
      <c r="F53" s="71"/>
      <c r="G53" s="32"/>
      <c r="H53" s="70">
        <f>SUM(W53,AJ53)</f>
        <v>12357</v>
      </c>
      <c r="I53" s="71"/>
      <c r="J53" s="27"/>
      <c r="K53" s="72">
        <v>7</v>
      </c>
      <c r="L53" s="73"/>
      <c r="M53" s="27"/>
      <c r="N53" s="72"/>
      <c r="O53" s="73"/>
      <c r="P53" s="27"/>
      <c r="Q53" s="72"/>
      <c r="R53" s="73"/>
      <c r="S53" s="27"/>
      <c r="T53" s="72">
        <v>7218</v>
      </c>
      <c r="U53" s="73"/>
      <c r="V53" s="27"/>
      <c r="W53" s="72">
        <v>7218</v>
      </c>
      <c r="X53" s="73"/>
      <c r="Y53" s="27"/>
      <c r="Z53" s="72">
        <v>4</v>
      </c>
      <c r="AA53" s="73"/>
      <c r="AB53" s="27"/>
      <c r="AC53" s="27"/>
      <c r="AD53" s="72"/>
      <c r="AE53" s="73"/>
      <c r="AF53" s="27"/>
      <c r="AG53" s="72">
        <v>5139</v>
      </c>
      <c r="AH53" s="73"/>
      <c r="AI53" s="27"/>
      <c r="AJ53" s="72">
        <v>5139</v>
      </c>
      <c r="AK53" s="73"/>
      <c r="AM53" s="40" t="str">
        <f>Validación!AH10</f>
        <v>...</v>
      </c>
    </row>
    <row r="54" spans="2:39" ht="4.1500000000000004" customHeight="1">
      <c r="B54" s="13"/>
      <c r="C54" s="42"/>
      <c r="E54" s="33"/>
      <c r="F54" s="33"/>
      <c r="G54" s="11"/>
      <c r="H54" s="33"/>
      <c r="I54" s="33"/>
      <c r="K54" s="7"/>
      <c r="L54" s="7"/>
      <c r="N54" s="7"/>
      <c r="O54" s="7"/>
      <c r="AM54" s="37"/>
    </row>
    <row r="55" spans="2:39" ht="34.15" customHeight="1">
      <c r="B55" s="28">
        <v>8</v>
      </c>
      <c r="C55" s="41" t="s">
        <v>10</v>
      </c>
      <c r="D55" s="6"/>
      <c r="E55" s="70">
        <f>SUM(K55,Z55)</f>
        <v>4</v>
      </c>
      <c r="F55" s="71"/>
      <c r="G55" s="32"/>
      <c r="H55" s="70">
        <f>SUM(W55,AJ55)</f>
        <v>333</v>
      </c>
      <c r="I55" s="71"/>
      <c r="J55" s="27"/>
      <c r="K55" s="72">
        <v>4</v>
      </c>
      <c r="L55" s="73"/>
      <c r="M55" s="27"/>
      <c r="N55" s="72"/>
      <c r="O55" s="73"/>
      <c r="P55" s="27"/>
      <c r="Q55" s="72"/>
      <c r="R55" s="73"/>
      <c r="S55" s="27"/>
      <c r="T55" s="72">
        <v>333</v>
      </c>
      <c r="U55" s="73"/>
      <c r="V55" s="27"/>
      <c r="W55" s="72">
        <v>333</v>
      </c>
      <c r="X55" s="73"/>
      <c r="Y55" s="27"/>
      <c r="Z55" s="72"/>
      <c r="AA55" s="73"/>
      <c r="AB55" s="27"/>
      <c r="AC55" s="27"/>
      <c r="AD55" s="72"/>
      <c r="AE55" s="73"/>
      <c r="AF55" s="27"/>
      <c r="AG55" s="72"/>
      <c r="AH55" s="73"/>
      <c r="AI55" s="27"/>
      <c r="AJ55" s="72"/>
      <c r="AK55" s="73"/>
      <c r="AM55" s="40" t="str">
        <f>Validación!AH11</f>
        <v>...</v>
      </c>
    </row>
    <row r="56" spans="2:39" ht="4.1500000000000004" customHeight="1">
      <c r="B56" s="8"/>
      <c r="C56" s="42"/>
      <c r="E56" s="33"/>
      <c r="F56" s="33"/>
      <c r="G56" s="11"/>
      <c r="H56" s="33"/>
      <c r="I56" s="33"/>
      <c r="K56" s="7"/>
      <c r="L56" s="7"/>
      <c r="N56" s="7"/>
      <c r="O56" s="7"/>
      <c r="AM56" s="37"/>
    </row>
    <row r="57" spans="2:39" ht="34.15" customHeight="1">
      <c r="B57" s="28">
        <v>9</v>
      </c>
      <c r="C57" s="41" t="s">
        <v>11</v>
      </c>
      <c r="D57" s="6"/>
      <c r="E57" s="70">
        <f>SUM(K57,Z57)</f>
        <v>0</v>
      </c>
      <c r="F57" s="71"/>
      <c r="G57" s="32"/>
      <c r="H57" s="70">
        <f>SUM(W57,AJ57)</f>
        <v>0</v>
      </c>
      <c r="I57" s="71"/>
      <c r="J57" s="27"/>
      <c r="K57" s="72"/>
      <c r="L57" s="73"/>
      <c r="M57" s="27"/>
      <c r="N57" s="72"/>
      <c r="O57" s="73"/>
      <c r="P57" s="27"/>
      <c r="Q57" s="72"/>
      <c r="R57" s="73"/>
      <c r="S57" s="27"/>
      <c r="T57" s="72"/>
      <c r="U57" s="73"/>
      <c r="V57" s="27"/>
      <c r="W57" s="72"/>
      <c r="X57" s="73"/>
      <c r="Y57" s="27"/>
      <c r="Z57" s="72"/>
      <c r="AA57" s="73"/>
      <c r="AB57" s="27"/>
      <c r="AC57" s="27"/>
      <c r="AD57" s="72"/>
      <c r="AE57" s="73"/>
      <c r="AF57" s="27"/>
      <c r="AG57" s="72"/>
      <c r="AH57" s="73"/>
      <c r="AI57" s="27"/>
      <c r="AJ57" s="72"/>
      <c r="AK57" s="73"/>
      <c r="AM57" s="40" t="str">
        <f>Validación!AH12</f>
        <v>...</v>
      </c>
    </row>
    <row r="58" spans="2:39" ht="4.1500000000000004" customHeight="1">
      <c r="B58" s="13"/>
      <c r="C58" s="42"/>
      <c r="E58" s="33"/>
      <c r="F58" s="33"/>
      <c r="G58" s="11"/>
      <c r="H58" s="33"/>
      <c r="I58" s="33"/>
      <c r="K58" s="7"/>
      <c r="L58" s="7"/>
      <c r="N58" s="7"/>
      <c r="O58" s="7"/>
      <c r="AM58" s="37"/>
    </row>
    <row r="59" spans="2:39" ht="34.15" customHeight="1">
      <c r="B59" s="28">
        <v>10</v>
      </c>
      <c r="C59" s="41" t="s">
        <v>12</v>
      </c>
      <c r="D59" s="6"/>
      <c r="E59" s="70">
        <f>SUM(K59,Z59)</f>
        <v>0</v>
      </c>
      <c r="F59" s="71"/>
      <c r="G59" s="32"/>
      <c r="H59" s="70">
        <f>SUM(W59,AJ59)</f>
        <v>0</v>
      </c>
      <c r="I59" s="71"/>
      <c r="J59" s="27"/>
      <c r="K59" s="72"/>
      <c r="L59" s="73"/>
      <c r="M59" s="27"/>
      <c r="N59" s="72"/>
      <c r="O59" s="73"/>
      <c r="P59" s="27"/>
      <c r="Q59" s="72"/>
      <c r="R59" s="73"/>
      <c r="S59" s="27"/>
      <c r="T59" s="72"/>
      <c r="U59" s="73"/>
      <c r="V59" s="27"/>
      <c r="W59" s="72"/>
      <c r="X59" s="73"/>
      <c r="Y59" s="27"/>
      <c r="Z59" s="72"/>
      <c r="AA59" s="73"/>
      <c r="AB59" s="27"/>
      <c r="AC59" s="27"/>
      <c r="AD59" s="72"/>
      <c r="AE59" s="73"/>
      <c r="AF59" s="27"/>
      <c r="AG59" s="72"/>
      <c r="AH59" s="73"/>
      <c r="AI59" s="27"/>
      <c r="AJ59" s="72"/>
      <c r="AK59" s="73"/>
      <c r="AM59" s="40" t="str">
        <f>Validación!AH13</f>
        <v>...</v>
      </c>
    </row>
    <row r="60" spans="2:39" ht="4.1500000000000004" customHeight="1">
      <c r="B60" s="8"/>
      <c r="C60" s="42"/>
      <c r="E60" s="33"/>
      <c r="F60" s="33"/>
      <c r="G60" s="11"/>
      <c r="H60" s="33"/>
      <c r="I60" s="33"/>
      <c r="K60" s="7"/>
      <c r="L60" s="7"/>
      <c r="N60" s="7"/>
      <c r="O60" s="7"/>
      <c r="AM60" s="37"/>
    </row>
    <row r="61" spans="2:39" ht="34.15" customHeight="1">
      <c r="B61" s="28">
        <v>11</v>
      </c>
      <c r="C61" s="41" t="s">
        <v>13</v>
      </c>
      <c r="D61" s="6"/>
      <c r="E61" s="70">
        <f>SUM(K61,Z61)</f>
        <v>0</v>
      </c>
      <c r="F61" s="71"/>
      <c r="G61" s="32"/>
      <c r="H61" s="70">
        <f>SUM(W61,AJ61)</f>
        <v>0</v>
      </c>
      <c r="I61" s="71"/>
      <c r="J61" s="27"/>
      <c r="K61" s="72"/>
      <c r="L61" s="73"/>
      <c r="M61" s="27"/>
      <c r="N61" s="72"/>
      <c r="O61" s="73"/>
      <c r="P61" s="27"/>
      <c r="Q61" s="72"/>
      <c r="R61" s="73"/>
      <c r="S61" s="27"/>
      <c r="T61" s="72"/>
      <c r="U61" s="73"/>
      <c r="V61" s="27"/>
      <c r="W61" s="72"/>
      <c r="X61" s="73"/>
      <c r="Y61" s="27"/>
      <c r="Z61" s="72"/>
      <c r="AA61" s="73"/>
      <c r="AB61" s="27"/>
      <c r="AC61" s="27"/>
      <c r="AD61" s="72"/>
      <c r="AE61" s="73"/>
      <c r="AF61" s="27"/>
      <c r="AG61" s="72"/>
      <c r="AH61" s="73"/>
      <c r="AI61" s="27"/>
      <c r="AJ61" s="72"/>
      <c r="AK61" s="73"/>
      <c r="AM61" s="40" t="str">
        <f>Validación!AH14</f>
        <v>...</v>
      </c>
    </row>
    <row r="62" spans="2:39" ht="4.1500000000000004" customHeight="1">
      <c r="B62" s="13"/>
      <c r="C62" s="42"/>
      <c r="E62" s="33"/>
      <c r="F62" s="33"/>
      <c r="G62" s="11"/>
      <c r="H62" s="33"/>
      <c r="I62" s="33"/>
      <c r="K62" s="7"/>
      <c r="L62" s="7"/>
      <c r="N62" s="7"/>
      <c r="O62" s="7"/>
      <c r="AM62" s="37"/>
    </row>
    <row r="63" spans="2:39" ht="34.15" customHeight="1">
      <c r="B63" s="28">
        <v>12</v>
      </c>
      <c r="C63" s="41" t="s">
        <v>14</v>
      </c>
      <c r="D63" s="6"/>
      <c r="E63" s="70">
        <f>SUM(K63,Z63)</f>
        <v>0</v>
      </c>
      <c r="F63" s="71"/>
      <c r="G63" s="32"/>
      <c r="H63" s="70">
        <f>SUM(W63,AJ63)</f>
        <v>0</v>
      </c>
      <c r="I63" s="71"/>
      <c r="J63" s="27"/>
      <c r="K63" s="72"/>
      <c r="L63" s="73"/>
      <c r="M63" s="27"/>
      <c r="N63" s="72"/>
      <c r="O63" s="73"/>
      <c r="P63" s="27"/>
      <c r="Q63" s="72"/>
      <c r="R63" s="73"/>
      <c r="S63" s="27"/>
      <c r="T63" s="72"/>
      <c r="U63" s="73"/>
      <c r="V63" s="27"/>
      <c r="W63" s="72"/>
      <c r="X63" s="73"/>
      <c r="Y63" s="27"/>
      <c r="Z63" s="72"/>
      <c r="AA63" s="73"/>
      <c r="AB63" s="27"/>
      <c r="AC63" s="27"/>
      <c r="AD63" s="72"/>
      <c r="AE63" s="73"/>
      <c r="AF63" s="27"/>
      <c r="AG63" s="72"/>
      <c r="AH63" s="73"/>
      <c r="AI63" s="27"/>
      <c r="AJ63" s="72"/>
      <c r="AK63" s="73"/>
      <c r="AM63" s="40" t="str">
        <f>Validación!AH15</f>
        <v>...</v>
      </c>
    </row>
    <row r="64" spans="2:39" ht="4.1500000000000004" customHeight="1">
      <c r="B64" s="8"/>
      <c r="C64" s="42"/>
      <c r="E64" s="33"/>
      <c r="F64" s="33"/>
      <c r="G64" s="11"/>
      <c r="H64" s="33"/>
      <c r="I64" s="33"/>
      <c r="K64" s="7"/>
      <c r="L64" s="7"/>
      <c r="N64" s="7"/>
      <c r="O64" s="7"/>
      <c r="AM64" s="37"/>
    </row>
    <row r="65" spans="2:39" ht="34.15" customHeight="1">
      <c r="B65" s="28">
        <v>13</v>
      </c>
      <c r="C65" s="41" t="s">
        <v>15</v>
      </c>
      <c r="D65" s="6"/>
      <c r="E65" s="70">
        <f>SUM(K65,Z65)</f>
        <v>0</v>
      </c>
      <c r="F65" s="71"/>
      <c r="G65" s="32"/>
      <c r="H65" s="70">
        <f>SUM(W65,AJ65)</f>
        <v>0</v>
      </c>
      <c r="I65" s="71"/>
      <c r="J65" s="27"/>
      <c r="K65" s="72"/>
      <c r="L65" s="73"/>
      <c r="M65" s="27"/>
      <c r="N65" s="72"/>
      <c r="O65" s="73"/>
      <c r="P65" s="27"/>
      <c r="Q65" s="72"/>
      <c r="R65" s="73"/>
      <c r="S65" s="27"/>
      <c r="T65" s="72"/>
      <c r="U65" s="73"/>
      <c r="V65" s="27"/>
      <c r="W65" s="72"/>
      <c r="X65" s="73"/>
      <c r="Y65" s="27"/>
      <c r="Z65" s="72"/>
      <c r="AA65" s="73"/>
      <c r="AB65" s="27"/>
      <c r="AC65" s="27"/>
      <c r="AD65" s="72"/>
      <c r="AE65" s="73"/>
      <c r="AF65" s="27"/>
      <c r="AG65" s="72"/>
      <c r="AH65" s="73"/>
      <c r="AI65" s="27"/>
      <c r="AJ65" s="72"/>
      <c r="AK65" s="73"/>
      <c r="AM65" s="40" t="str">
        <f>Validación!AH16</f>
        <v>...</v>
      </c>
    </row>
    <row r="66" spans="2:39" ht="4.1500000000000004" customHeight="1">
      <c r="B66" s="13"/>
      <c r="C66" s="42"/>
      <c r="E66" s="33"/>
      <c r="F66" s="33"/>
      <c r="G66" s="11"/>
      <c r="H66" s="33"/>
      <c r="I66" s="33"/>
      <c r="K66" s="7"/>
      <c r="L66" s="7"/>
      <c r="N66" s="7"/>
      <c r="O66" s="7"/>
      <c r="AM66" s="37"/>
    </row>
    <row r="67" spans="2:39" ht="34.15" customHeight="1">
      <c r="B67" s="28">
        <v>14</v>
      </c>
      <c r="C67" s="41" t="s">
        <v>16</v>
      </c>
      <c r="D67" s="6"/>
      <c r="E67" s="70">
        <f>SUM(K67,Z67)</f>
        <v>0</v>
      </c>
      <c r="F67" s="71"/>
      <c r="G67" s="32"/>
      <c r="H67" s="70">
        <f>SUM(W67,AJ67)</f>
        <v>0</v>
      </c>
      <c r="I67" s="71"/>
      <c r="J67" s="27"/>
      <c r="K67" s="72"/>
      <c r="L67" s="73"/>
      <c r="M67" s="27"/>
      <c r="N67" s="72"/>
      <c r="O67" s="73"/>
      <c r="P67" s="27"/>
      <c r="Q67" s="72"/>
      <c r="R67" s="73"/>
      <c r="S67" s="27"/>
      <c r="T67" s="72"/>
      <c r="U67" s="73"/>
      <c r="V67" s="27"/>
      <c r="W67" s="72"/>
      <c r="X67" s="73"/>
      <c r="Y67" s="27"/>
      <c r="Z67" s="72"/>
      <c r="AA67" s="73"/>
      <c r="AB67" s="27"/>
      <c r="AC67" s="27"/>
      <c r="AD67" s="72"/>
      <c r="AE67" s="73"/>
      <c r="AF67" s="27"/>
      <c r="AG67" s="72"/>
      <c r="AH67" s="73"/>
      <c r="AI67" s="27"/>
      <c r="AJ67" s="72"/>
      <c r="AK67" s="73"/>
      <c r="AM67" s="40" t="str">
        <f>Validación!AH17</f>
        <v>...</v>
      </c>
    </row>
    <row r="68" spans="2:39" ht="4.1500000000000004" customHeight="1">
      <c r="B68" s="8"/>
      <c r="C68" s="42"/>
      <c r="E68" s="33"/>
      <c r="F68" s="33"/>
      <c r="G68" s="11"/>
      <c r="H68" s="33"/>
      <c r="I68" s="33"/>
      <c r="K68" s="7"/>
      <c r="L68" s="7"/>
      <c r="N68" s="7"/>
      <c r="O68" s="7"/>
      <c r="AM68" s="37"/>
    </row>
    <row r="69" spans="2:39" ht="34.15" customHeight="1">
      <c r="B69" s="28">
        <v>15</v>
      </c>
      <c r="C69" s="41" t="s">
        <v>17</v>
      </c>
      <c r="D69" s="6"/>
      <c r="E69" s="70">
        <f>SUM(K69,Z69)</f>
        <v>0</v>
      </c>
      <c r="F69" s="71"/>
      <c r="G69" s="32"/>
      <c r="H69" s="70">
        <f>SUM(W69,AJ69)</f>
        <v>0</v>
      </c>
      <c r="I69" s="71"/>
      <c r="J69" s="27"/>
      <c r="K69" s="72"/>
      <c r="L69" s="73"/>
      <c r="M69" s="27"/>
      <c r="N69" s="72"/>
      <c r="O69" s="73"/>
      <c r="P69" s="27"/>
      <c r="Q69" s="72"/>
      <c r="R69" s="73"/>
      <c r="S69" s="27"/>
      <c r="T69" s="72"/>
      <c r="U69" s="73"/>
      <c r="V69" s="27"/>
      <c r="W69" s="72"/>
      <c r="X69" s="73"/>
      <c r="Y69" s="27"/>
      <c r="Z69" s="72"/>
      <c r="AA69" s="73"/>
      <c r="AB69" s="27"/>
      <c r="AC69" s="27"/>
      <c r="AD69" s="72"/>
      <c r="AE69" s="73"/>
      <c r="AF69" s="27"/>
      <c r="AG69" s="72"/>
      <c r="AH69" s="73"/>
      <c r="AI69" s="27"/>
      <c r="AJ69" s="72"/>
      <c r="AK69" s="73"/>
      <c r="AM69" s="40" t="str">
        <f>Validación!AH18</f>
        <v>...</v>
      </c>
    </row>
    <row r="70" spans="2:39" ht="4.1500000000000004" customHeight="1">
      <c r="B70" s="13"/>
      <c r="C70" s="42"/>
      <c r="E70" s="33"/>
      <c r="F70" s="33"/>
      <c r="G70" s="11"/>
      <c r="H70" s="33"/>
      <c r="I70" s="33"/>
      <c r="K70" s="7"/>
      <c r="L70" s="7"/>
      <c r="N70" s="7"/>
      <c r="O70" s="7"/>
      <c r="AM70" s="37"/>
    </row>
    <row r="71" spans="2:39" ht="34.15" customHeight="1">
      <c r="B71" s="28">
        <v>16</v>
      </c>
      <c r="C71" s="41" t="s">
        <v>18</v>
      </c>
      <c r="D71" s="6"/>
      <c r="E71" s="70">
        <f>SUM(K71,Z71)</f>
        <v>0</v>
      </c>
      <c r="F71" s="71"/>
      <c r="G71" s="32"/>
      <c r="H71" s="70">
        <f>SUM(W71,AJ71)</f>
        <v>0</v>
      </c>
      <c r="I71" s="71"/>
      <c r="J71" s="27"/>
      <c r="K71" s="72"/>
      <c r="L71" s="73"/>
      <c r="M71" s="27"/>
      <c r="N71" s="72"/>
      <c r="O71" s="73"/>
      <c r="P71" s="27"/>
      <c r="Q71" s="72"/>
      <c r="R71" s="73"/>
      <c r="S71" s="27"/>
      <c r="T71" s="72"/>
      <c r="U71" s="73"/>
      <c r="V71" s="27"/>
      <c r="W71" s="72"/>
      <c r="X71" s="73"/>
      <c r="Y71" s="27"/>
      <c r="Z71" s="72"/>
      <c r="AA71" s="73"/>
      <c r="AB71" s="27"/>
      <c r="AC71" s="27"/>
      <c r="AD71" s="72"/>
      <c r="AE71" s="73"/>
      <c r="AF71" s="27"/>
      <c r="AG71" s="72"/>
      <c r="AH71" s="73"/>
      <c r="AI71" s="27"/>
      <c r="AJ71" s="72"/>
      <c r="AK71" s="73"/>
      <c r="AM71" s="40" t="str">
        <f>Validación!AH19</f>
        <v>...</v>
      </c>
    </row>
    <row r="72" spans="2:39" ht="4.1500000000000004" customHeight="1">
      <c r="B72" s="8"/>
      <c r="C72" s="42"/>
      <c r="E72" s="33"/>
      <c r="F72" s="33"/>
      <c r="G72" s="11"/>
      <c r="H72" s="33"/>
      <c r="I72" s="33"/>
      <c r="K72" s="7"/>
      <c r="L72" s="7"/>
      <c r="N72" s="7"/>
      <c r="O72" s="7"/>
      <c r="AM72" s="37"/>
    </row>
    <row r="73" spans="2:39" ht="34.15" customHeight="1">
      <c r="B73" s="28">
        <v>17</v>
      </c>
      <c r="C73" s="41" t="s">
        <v>19</v>
      </c>
      <c r="D73" s="6"/>
      <c r="E73" s="70">
        <f>SUM(K73,Z73)</f>
        <v>0</v>
      </c>
      <c r="F73" s="71"/>
      <c r="G73" s="32"/>
      <c r="H73" s="70">
        <f>SUM(W73,AJ73)</f>
        <v>0</v>
      </c>
      <c r="I73" s="71"/>
      <c r="J73" s="27"/>
      <c r="K73" s="72"/>
      <c r="L73" s="73"/>
      <c r="M73" s="27"/>
      <c r="N73" s="72"/>
      <c r="O73" s="73"/>
      <c r="P73" s="27"/>
      <c r="Q73" s="72"/>
      <c r="R73" s="73"/>
      <c r="S73" s="27"/>
      <c r="T73" s="72"/>
      <c r="U73" s="73"/>
      <c r="V73" s="27"/>
      <c r="W73" s="72"/>
      <c r="X73" s="73"/>
      <c r="Y73" s="27"/>
      <c r="Z73" s="72"/>
      <c r="AA73" s="73"/>
      <c r="AB73" s="27"/>
      <c r="AC73" s="27"/>
      <c r="AD73" s="72"/>
      <c r="AE73" s="73"/>
      <c r="AF73" s="27"/>
      <c r="AG73" s="72"/>
      <c r="AH73" s="73"/>
      <c r="AI73" s="27"/>
      <c r="AJ73" s="72"/>
      <c r="AK73" s="73"/>
      <c r="AM73" s="40" t="str">
        <f>Validación!AH20</f>
        <v>...</v>
      </c>
    </row>
    <row r="74" spans="2:39" ht="4.1500000000000004" customHeight="1">
      <c r="B74" s="13"/>
      <c r="C74" s="42"/>
      <c r="E74" s="33"/>
      <c r="F74" s="33"/>
      <c r="G74" s="11"/>
      <c r="H74" s="33"/>
      <c r="I74" s="33"/>
      <c r="K74" s="7"/>
      <c r="L74" s="7"/>
      <c r="N74" s="7"/>
      <c r="O74" s="7"/>
      <c r="AM74" s="37"/>
    </row>
    <row r="75" spans="2:39" ht="32.450000000000003" customHeight="1">
      <c r="B75" s="29">
        <v>99</v>
      </c>
      <c r="C75" s="43" t="s">
        <v>3</v>
      </c>
      <c r="D75" s="30"/>
      <c r="E75" s="77">
        <f>SUM(E41:F73)</f>
        <v>110</v>
      </c>
      <c r="F75" s="78"/>
      <c r="G75" s="34"/>
      <c r="H75" s="77">
        <f>SUM(H41:I73)</f>
        <v>22656</v>
      </c>
      <c r="I75" s="78"/>
      <c r="J75" s="31"/>
      <c r="K75" s="77">
        <f>SUM(K41:L73)</f>
        <v>75</v>
      </c>
      <c r="L75" s="78"/>
      <c r="M75" s="31"/>
      <c r="N75" s="77">
        <f>SUM(N41:O73)</f>
        <v>166</v>
      </c>
      <c r="O75" s="78"/>
      <c r="P75" s="31"/>
      <c r="Q75" s="77">
        <f>SUM(Q41:R73)</f>
        <v>6138</v>
      </c>
      <c r="R75" s="78"/>
      <c r="S75" s="31"/>
      <c r="T75" s="77">
        <f>SUM(T41:U73)</f>
        <v>8908</v>
      </c>
      <c r="U75" s="78"/>
      <c r="V75" s="31"/>
      <c r="W75" s="77">
        <f>SUM(W41:X73)</f>
        <v>15046</v>
      </c>
      <c r="X75" s="78"/>
      <c r="Y75" s="31"/>
      <c r="Z75" s="77">
        <f>SUM(Z41:AA73)</f>
        <v>35</v>
      </c>
      <c r="AA75" s="78"/>
      <c r="AB75" s="31"/>
      <c r="AC75" s="31"/>
      <c r="AD75" s="77">
        <f>SUM(AD41:AE73)</f>
        <v>2336</v>
      </c>
      <c r="AE75" s="78"/>
      <c r="AF75" s="31"/>
      <c r="AG75" s="77">
        <f>SUM(AG41:AH73)</f>
        <v>5274</v>
      </c>
      <c r="AH75" s="78"/>
      <c r="AI75" s="31"/>
      <c r="AJ75" s="77">
        <f>SUM(AJ41:AK73)</f>
        <v>7610</v>
      </c>
      <c r="AK75" s="78"/>
      <c r="AL75" s="30"/>
      <c r="AM75" s="52"/>
    </row>
    <row r="76" spans="2:39" ht="16.350000000000001" customHeight="1"/>
    <row r="77" spans="2:39"/>
    <row r="78" spans="2:39"/>
    <row r="79" spans="2:39"/>
    <row r="80" spans="2:3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</sheetData>
  <mergeCells count="225">
    <mergeCell ref="AB24:AM26"/>
    <mergeCell ref="K73:L73"/>
    <mergeCell ref="K67:L67"/>
    <mergeCell ref="N67:O67"/>
    <mergeCell ref="Q67:R67"/>
    <mergeCell ref="T73:U73"/>
    <mergeCell ref="W73:X73"/>
    <mergeCell ref="Z73:AA73"/>
    <mergeCell ref="AD73:AE73"/>
    <mergeCell ref="AG73:AH73"/>
    <mergeCell ref="T65:U65"/>
    <mergeCell ref="AJ59:AK59"/>
    <mergeCell ref="W57:X57"/>
    <mergeCell ref="Z57:AA57"/>
    <mergeCell ref="AD57:AE57"/>
    <mergeCell ref="AG57:AH57"/>
    <mergeCell ref="AJ57:AK57"/>
    <mergeCell ref="Z59:AA59"/>
    <mergeCell ref="AD59:AE59"/>
    <mergeCell ref="B3:AM4"/>
    <mergeCell ref="B5:AM5"/>
    <mergeCell ref="B7:AM10"/>
    <mergeCell ref="B13:AM13"/>
    <mergeCell ref="B28:AM28"/>
    <mergeCell ref="AM38:AM39"/>
    <mergeCell ref="W61:X61"/>
    <mergeCell ref="Z61:AA61"/>
    <mergeCell ref="AD61:AE61"/>
    <mergeCell ref="AG61:AH61"/>
    <mergeCell ref="AJ61:AK61"/>
    <mergeCell ref="W55:X55"/>
    <mergeCell ref="Z55:AA55"/>
    <mergeCell ref="AD55:AE55"/>
    <mergeCell ref="E57:F57"/>
    <mergeCell ref="H57:I57"/>
    <mergeCell ref="F17:Y17"/>
    <mergeCell ref="F19:Y19"/>
    <mergeCell ref="E55:F55"/>
    <mergeCell ref="H55:I55"/>
    <mergeCell ref="K55:L55"/>
    <mergeCell ref="N55:O55"/>
    <mergeCell ref="Q55:R55"/>
    <mergeCell ref="T55:U55"/>
    <mergeCell ref="E67:F67"/>
    <mergeCell ref="H67:I67"/>
    <mergeCell ref="E73:F73"/>
    <mergeCell ref="H73:I73"/>
    <mergeCell ref="T69:U69"/>
    <mergeCell ref="AG67:AH67"/>
    <mergeCell ref="AJ67:AK67"/>
    <mergeCell ref="T67:U67"/>
    <mergeCell ref="N73:O73"/>
    <mergeCell ref="Q73:R73"/>
    <mergeCell ref="AJ69:AK69"/>
    <mergeCell ref="AJ73:AK73"/>
    <mergeCell ref="W67:X67"/>
    <mergeCell ref="Z67:AA67"/>
    <mergeCell ref="AD67:AE67"/>
    <mergeCell ref="AG59:AH59"/>
    <mergeCell ref="Z65:AA65"/>
    <mergeCell ref="AD65:AE65"/>
    <mergeCell ref="AG65:AH65"/>
    <mergeCell ref="AJ65:AK65"/>
    <mergeCell ref="Z63:AA63"/>
    <mergeCell ref="AD63:AE63"/>
    <mergeCell ref="AG63:AH63"/>
    <mergeCell ref="AJ63:AK63"/>
    <mergeCell ref="Q65:R65"/>
    <mergeCell ref="N65:O65"/>
    <mergeCell ref="T49:U49"/>
    <mergeCell ref="W49:X49"/>
    <mergeCell ref="Z49:AA49"/>
    <mergeCell ref="AD49:AE49"/>
    <mergeCell ref="AG49:AH49"/>
    <mergeCell ref="AJ49:AK49"/>
    <mergeCell ref="W75:X75"/>
    <mergeCell ref="Z75:AA75"/>
    <mergeCell ref="AD75:AE75"/>
    <mergeCell ref="AG75:AH75"/>
    <mergeCell ref="AJ75:AK75"/>
    <mergeCell ref="T75:U75"/>
    <mergeCell ref="T71:U71"/>
    <mergeCell ref="W71:X71"/>
    <mergeCell ref="Z71:AA71"/>
    <mergeCell ref="AD71:AE71"/>
    <mergeCell ref="AG71:AH71"/>
    <mergeCell ref="AJ71:AK71"/>
    <mergeCell ref="W69:X69"/>
    <mergeCell ref="Z69:AA69"/>
    <mergeCell ref="AD69:AE69"/>
    <mergeCell ref="AG69:AH69"/>
    <mergeCell ref="Q59:R59"/>
    <mergeCell ref="E49:F49"/>
    <mergeCell ref="H49:I49"/>
    <mergeCell ref="K49:L49"/>
    <mergeCell ref="N49:O49"/>
    <mergeCell ref="Q49:R49"/>
    <mergeCell ref="E75:F75"/>
    <mergeCell ref="H75:I75"/>
    <mergeCell ref="K75:L75"/>
    <mergeCell ref="N75:O75"/>
    <mergeCell ref="Q75:R75"/>
    <mergeCell ref="E71:F71"/>
    <mergeCell ref="H71:I71"/>
    <mergeCell ref="K71:L71"/>
    <mergeCell ref="N71:O71"/>
    <mergeCell ref="Q71:R71"/>
    <mergeCell ref="E69:F69"/>
    <mergeCell ref="H69:I69"/>
    <mergeCell ref="K69:L69"/>
    <mergeCell ref="N69:O69"/>
    <mergeCell ref="Q69:R69"/>
    <mergeCell ref="E65:F65"/>
    <mergeCell ref="H65:I65"/>
    <mergeCell ref="K65:L65"/>
    <mergeCell ref="W65:X65"/>
    <mergeCell ref="E61:F61"/>
    <mergeCell ref="H61:I61"/>
    <mergeCell ref="K61:L61"/>
    <mergeCell ref="N61:O61"/>
    <mergeCell ref="Q61:R61"/>
    <mergeCell ref="T61:U61"/>
    <mergeCell ref="W63:X63"/>
    <mergeCell ref="K57:L57"/>
    <mergeCell ref="N57:O57"/>
    <mergeCell ref="Q57:R57"/>
    <mergeCell ref="T57:U57"/>
    <mergeCell ref="E63:F63"/>
    <mergeCell ref="H63:I63"/>
    <mergeCell ref="K63:L63"/>
    <mergeCell ref="N63:O63"/>
    <mergeCell ref="Q63:R63"/>
    <mergeCell ref="T63:U63"/>
    <mergeCell ref="T59:U59"/>
    <mergeCell ref="W59:X59"/>
    <mergeCell ref="E59:F59"/>
    <mergeCell ref="H59:I59"/>
    <mergeCell ref="K59:L59"/>
    <mergeCell ref="N59:O59"/>
    <mergeCell ref="AD53:AE53"/>
    <mergeCell ref="AG53:AH53"/>
    <mergeCell ref="AJ53:AK53"/>
    <mergeCell ref="AD51:AE51"/>
    <mergeCell ref="AG51:AH51"/>
    <mergeCell ref="AJ51:AK51"/>
    <mergeCell ref="Z51:AA51"/>
    <mergeCell ref="AG55:AH55"/>
    <mergeCell ref="AJ55:AK55"/>
    <mergeCell ref="N45:O45"/>
    <mergeCell ref="Q45:R45"/>
    <mergeCell ref="W45:X45"/>
    <mergeCell ref="Z45:AA45"/>
    <mergeCell ref="Z47:AA47"/>
    <mergeCell ref="W43:X43"/>
    <mergeCell ref="E53:F53"/>
    <mergeCell ref="H53:I53"/>
    <mergeCell ref="K53:L53"/>
    <mergeCell ref="N53:O53"/>
    <mergeCell ref="Q53:R53"/>
    <mergeCell ref="T53:U53"/>
    <mergeCell ref="W53:X53"/>
    <mergeCell ref="E51:F51"/>
    <mergeCell ref="H51:I51"/>
    <mergeCell ref="K51:L51"/>
    <mergeCell ref="N51:O51"/>
    <mergeCell ref="Q51:R51"/>
    <mergeCell ref="T51:U51"/>
    <mergeCell ref="W51:X51"/>
    <mergeCell ref="Z53:AA53"/>
    <mergeCell ref="AD43:AE43"/>
    <mergeCell ref="Q41:R41"/>
    <mergeCell ref="W41:X41"/>
    <mergeCell ref="Z41:AA41"/>
    <mergeCell ref="AD41:AE41"/>
    <mergeCell ref="AG41:AH41"/>
    <mergeCell ref="AG43:AH43"/>
    <mergeCell ref="AJ43:AK43"/>
    <mergeCell ref="AD47:AE47"/>
    <mergeCell ref="AG47:AH47"/>
    <mergeCell ref="AJ47:AK47"/>
    <mergeCell ref="AD45:AE45"/>
    <mergeCell ref="AJ45:AK45"/>
    <mergeCell ref="E47:F47"/>
    <mergeCell ref="H47:I47"/>
    <mergeCell ref="K47:L47"/>
    <mergeCell ref="N47:O47"/>
    <mergeCell ref="Q47:R47"/>
    <mergeCell ref="T47:U47"/>
    <mergeCell ref="W47:X47"/>
    <mergeCell ref="E45:F45"/>
    <mergeCell ref="H45:I45"/>
    <mergeCell ref="K45:L45"/>
    <mergeCell ref="B36:B39"/>
    <mergeCell ref="C36:C39"/>
    <mergeCell ref="E41:F41"/>
    <mergeCell ref="H41:I41"/>
    <mergeCell ref="K41:L41"/>
    <mergeCell ref="N41:O41"/>
    <mergeCell ref="W38:X39"/>
    <mergeCell ref="Z36:AA39"/>
    <mergeCell ref="AD36:AK36"/>
    <mergeCell ref="AD38:AE39"/>
    <mergeCell ref="AG38:AH39"/>
    <mergeCell ref="AJ38:AK39"/>
    <mergeCell ref="AJ41:AK41"/>
    <mergeCell ref="E43:F43"/>
    <mergeCell ref="H43:I43"/>
    <mergeCell ref="K43:L43"/>
    <mergeCell ref="N43:O43"/>
    <mergeCell ref="Q43:R43"/>
    <mergeCell ref="T43:U43"/>
    <mergeCell ref="Z43:AA43"/>
    <mergeCell ref="AB16:AM20"/>
    <mergeCell ref="M21:Y21"/>
    <mergeCell ref="F21:L21"/>
    <mergeCell ref="Z32:AK34"/>
    <mergeCell ref="K32:X34"/>
    <mergeCell ref="Q36:X36"/>
    <mergeCell ref="E36:F39"/>
    <mergeCell ref="H36:I39"/>
    <mergeCell ref="K36:L39"/>
    <mergeCell ref="N36:O39"/>
    <mergeCell ref="Q38:R39"/>
    <mergeCell ref="T38:U39"/>
    <mergeCell ref="E32:I34"/>
  </mergeCells>
  <conditionalFormatting sqref="AB24:AM26">
    <cfRule type="cellIs" dxfId="1" priority="37" operator="notEqual">
      <formula>" "</formula>
    </cfRule>
  </conditionalFormatting>
  <conditionalFormatting sqref="AM41 AM43 AM45 AM47 AM49 AM51 AM53 AM55 AM57 AM59 AM61 AM63 AM65 AM67 AM69 AM71 AM73">
    <cfRule type="cellIs" dxfId="0" priority="56" operator="notEqual">
      <formula>"..."</formula>
    </cfRule>
  </conditionalFormatting>
  <dataValidations count="3">
    <dataValidation type="whole" allowBlank="1" showInputMessage="1" showErrorMessage="1" error="Solamente indique números enteros positivos. " sqref="E41:S75 T75:U75 U42 U44:U46 U48 U50 U52 U54 U60 U56 U58 U62 U68 U64 U66 U74 U70 U72 T42:T74 V41:AF75 AI41:AK75 AG41:AH42 AG74:AH75 AH44:AH46 AH48 AH50 AH52 AH54 AH60 AH56 AH58 AH62 AH68 AH64 AH66 AH70 AH72 AG43:AG73">
      <formula1>0</formula1>
      <formula2>9.99999999999999E+40</formula2>
    </dataValidation>
    <dataValidation type="list" allowBlank="1" showInputMessage="1" showErrorMessage="1" error="DEBE COLOCAR EL CURSOR SOBRE LA CELDA Y DESPLEGAR LAS OPCIONES PREDETERMINADAS" sqref="F17:Y17">
      <formula1>Prov</formula1>
    </dataValidation>
    <dataValidation type="list" allowBlank="1" showInputMessage="1" showErrorMessage="1" sqref="F19:Y19">
      <formula1>INDIRECT(SELC)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K22"/>
  <sheetViews>
    <sheetView workbookViewId="0">
      <selection activeCell="M9" sqref="M9"/>
    </sheetView>
  </sheetViews>
  <sheetFormatPr baseColWidth="10" defaultRowHeight="15"/>
  <cols>
    <col min="2" max="2" width="13.7109375" customWidth="1"/>
    <col min="3" max="3" width="15.140625" customWidth="1"/>
    <col min="7" max="7" width="28.28515625" customWidth="1"/>
    <col min="20" max="20" width="19.7109375" bestFit="1" customWidth="1"/>
    <col min="22" max="22" width="16.42578125" customWidth="1"/>
    <col min="24" max="24" width="16.85546875" customWidth="1"/>
    <col min="31" max="31" width="15.7109375" bestFit="1" customWidth="1"/>
    <col min="37" max="37" width="24.7109375" customWidth="1"/>
  </cols>
  <sheetData>
    <row r="1" spans="1:37" ht="21" customHeight="1">
      <c r="A1" s="89" t="s">
        <v>23</v>
      </c>
      <c r="B1" s="90"/>
      <c r="C1" s="90"/>
      <c r="D1" s="90"/>
      <c r="E1" s="91"/>
      <c r="F1" s="89" t="s">
        <v>24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  <c r="S1" s="89" t="s">
        <v>34</v>
      </c>
      <c r="T1" s="90"/>
      <c r="U1" s="90"/>
      <c r="V1" s="90"/>
      <c r="W1" s="90"/>
      <c r="X1" s="91"/>
      <c r="Y1" s="89" t="s">
        <v>37</v>
      </c>
      <c r="Z1" s="90"/>
      <c r="AA1" s="90"/>
      <c r="AB1" s="90"/>
      <c r="AC1" s="91"/>
      <c r="AD1" s="89" t="s">
        <v>42</v>
      </c>
      <c r="AE1" s="90"/>
      <c r="AF1" s="90"/>
      <c r="AG1" s="90"/>
      <c r="AH1" s="90"/>
      <c r="AI1" s="90"/>
      <c r="AJ1" s="91"/>
    </row>
    <row r="2" spans="1:37" ht="30" customHeight="1">
      <c r="A2" s="92" t="s">
        <v>235</v>
      </c>
      <c r="B2" s="92" t="s">
        <v>33</v>
      </c>
      <c r="C2" s="92" t="s">
        <v>188</v>
      </c>
      <c r="D2" s="92" t="s">
        <v>186</v>
      </c>
      <c r="E2" s="92" t="s">
        <v>187</v>
      </c>
      <c r="F2" s="94" t="s">
        <v>246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92" t="s">
        <v>35</v>
      </c>
      <c r="T2" s="92" t="s">
        <v>36</v>
      </c>
      <c r="U2" s="92" t="s">
        <v>35</v>
      </c>
      <c r="V2" s="92" t="s">
        <v>36</v>
      </c>
      <c r="W2" s="92" t="s">
        <v>35</v>
      </c>
      <c r="X2" s="92" t="s">
        <v>36</v>
      </c>
      <c r="Y2" s="92" t="s">
        <v>38</v>
      </c>
      <c r="Z2" s="92" t="s">
        <v>39</v>
      </c>
      <c r="AA2" s="92" t="s">
        <v>247</v>
      </c>
      <c r="AB2" s="92" t="s">
        <v>40</v>
      </c>
      <c r="AC2" s="92" t="s">
        <v>41</v>
      </c>
      <c r="AD2" s="92" t="s">
        <v>43</v>
      </c>
      <c r="AE2" s="92">
        <v>0</v>
      </c>
      <c r="AF2" s="92">
        <v>0</v>
      </c>
      <c r="AG2" s="92">
        <v>0</v>
      </c>
      <c r="AH2" s="92">
        <v>0</v>
      </c>
      <c r="AI2" s="92">
        <v>0</v>
      </c>
      <c r="AJ2" s="92">
        <v>0</v>
      </c>
    </row>
    <row r="3" spans="1:37" ht="58.5" customHeight="1">
      <c r="A3" s="93"/>
      <c r="B3" s="93"/>
      <c r="C3" s="93"/>
      <c r="D3" s="93"/>
      <c r="E3" s="93"/>
      <c r="F3" s="92" t="s">
        <v>1</v>
      </c>
      <c r="G3" s="92" t="s">
        <v>204</v>
      </c>
      <c r="H3" s="94" t="s">
        <v>3</v>
      </c>
      <c r="I3" s="96"/>
      <c r="J3" s="94" t="s">
        <v>44</v>
      </c>
      <c r="K3" s="95"/>
      <c r="L3" s="95"/>
      <c r="M3" s="95"/>
      <c r="N3" s="96"/>
      <c r="O3" s="94" t="s">
        <v>45</v>
      </c>
      <c r="P3" s="95"/>
      <c r="Q3" s="95"/>
      <c r="R3" s="96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7" ht="28.5" customHeight="1">
      <c r="A4" s="38" t="s">
        <v>190</v>
      </c>
      <c r="B4" s="38" t="s">
        <v>191</v>
      </c>
      <c r="C4" s="38" t="s">
        <v>203</v>
      </c>
      <c r="D4" s="38" t="s">
        <v>192</v>
      </c>
      <c r="E4" s="38" t="s">
        <v>193</v>
      </c>
      <c r="F4" s="93"/>
      <c r="G4" s="93"/>
      <c r="H4" s="38" t="s">
        <v>25</v>
      </c>
      <c r="I4" s="38" t="s">
        <v>26</v>
      </c>
      <c r="J4" s="38" t="s">
        <v>29</v>
      </c>
      <c r="K4" s="38" t="s">
        <v>30</v>
      </c>
      <c r="L4" s="38" t="s">
        <v>27</v>
      </c>
      <c r="M4" s="38" t="s">
        <v>28</v>
      </c>
      <c r="N4" s="38" t="s">
        <v>3</v>
      </c>
      <c r="O4" s="38" t="s">
        <v>29</v>
      </c>
      <c r="P4" s="38" t="s">
        <v>27</v>
      </c>
      <c r="Q4" s="38" t="s">
        <v>28</v>
      </c>
      <c r="R4" s="38" t="s">
        <v>3</v>
      </c>
      <c r="S4" s="38" t="s">
        <v>215</v>
      </c>
      <c r="T4" s="38" t="s">
        <v>216</v>
      </c>
      <c r="U4" s="38" t="s">
        <v>217</v>
      </c>
      <c r="V4" s="38" t="s">
        <v>218</v>
      </c>
      <c r="W4" s="38" t="s">
        <v>219</v>
      </c>
      <c r="X4" s="38" t="s">
        <v>220</v>
      </c>
      <c r="Y4" s="38" t="s">
        <v>38</v>
      </c>
      <c r="Z4" s="38" t="s">
        <v>39</v>
      </c>
      <c r="AA4" s="38" t="s">
        <v>247</v>
      </c>
      <c r="AB4" s="38" t="s">
        <v>40</v>
      </c>
      <c r="AC4" s="38" t="s">
        <v>41</v>
      </c>
      <c r="AD4" s="38" t="s">
        <v>43</v>
      </c>
      <c r="AE4" s="38" t="s">
        <v>221</v>
      </c>
      <c r="AF4" s="38" t="s">
        <v>222</v>
      </c>
      <c r="AG4" s="38" t="s">
        <v>223</v>
      </c>
      <c r="AH4" s="38" t="s">
        <v>224</v>
      </c>
      <c r="AI4" s="38" t="s">
        <v>225</v>
      </c>
      <c r="AJ4" s="38" t="s">
        <v>226</v>
      </c>
      <c r="AK4" s="54" t="s">
        <v>705</v>
      </c>
    </row>
    <row r="5" spans="1:37" s="16" customFormat="1" ht="12">
      <c r="A5" s="16" t="str">
        <f>VLOOKUP(C5,Ref.!B43:C353,2,FALSE)</f>
        <v>068050805</v>
      </c>
      <c r="B5" s="16" t="str">
        <f>SELC</f>
        <v>PCIA_DE_BUENOS_AIRES</v>
      </c>
      <c r="C5" s="16" t="str">
        <f>'PERMISOS DE EDIFICACIÓN'!F19</f>
        <v>TIGRE</v>
      </c>
      <c r="D5" s="16">
        <f>Ref.!D28</f>
        <v>2023</v>
      </c>
      <c r="E5" s="16" t="str">
        <f>Ref.!E28</f>
        <v>Mayo</v>
      </c>
      <c r="F5" s="16">
        <v>1</v>
      </c>
      <c r="G5" s="16" t="str">
        <f>VLOOKUP($F5,'PERMISOS DE EDIFICACIÓN'!$B$41:$C$75,2,TRUE)</f>
        <v>UNIVIVIENDAS SIN LOCALES</v>
      </c>
      <c r="H5" s="16">
        <f>VLOOKUP($F5,'PERMISOS DE EDIFICACIÓN'!$B$41:$AK$75,4,FALSE)</f>
        <v>80</v>
      </c>
      <c r="I5" s="16">
        <f>VLOOKUP($F5,'PERMISOS DE EDIFICACIÓN'!$B$41:$AK$75,7,FALSE)</f>
        <v>4145</v>
      </c>
      <c r="J5" s="16">
        <f>VLOOKUP($F5,'PERMISOS DE EDIFICACIÓN'!$B$41:$AK$75,10,FALSE)</f>
        <v>52</v>
      </c>
      <c r="K5" s="16">
        <f>VLOOKUP($F5,'PERMISOS DE EDIFICACIÓN'!$B$41:$AK$75,13,FALSE)</f>
        <v>52</v>
      </c>
      <c r="L5" s="16">
        <f>VLOOKUP($F5,'PERMISOS DE EDIFICACIÓN'!$B$41:$AK$75,16,FALSE)</f>
        <v>2052</v>
      </c>
      <c r="M5" s="16">
        <f>VLOOKUP($F5,'PERMISOS DE EDIFICACIÓN'!$B$41:$AK$75,19,FALSE)</f>
        <v>0</v>
      </c>
      <c r="N5" s="16">
        <f>VLOOKUP($F5,'PERMISOS DE EDIFICACIÓN'!$B$41:$AK$75,22,FALSE)</f>
        <v>2052</v>
      </c>
      <c r="O5" s="16">
        <f>VLOOKUP($F5,'PERMISOS DE EDIFICACIÓN'!$B$41:$AK$75,25,FALSE)</f>
        <v>28</v>
      </c>
      <c r="P5" s="16">
        <f>VLOOKUP($F5,'PERMISOS DE EDIFICACIÓN'!$B$41:$AK$75,29,FALSE)</f>
        <v>2093</v>
      </c>
      <c r="Q5" s="16">
        <f>VLOOKUP($F5,'PERMISOS DE EDIFICACIÓN'!$B$41:$AK$75,32,FALSE)</f>
        <v>0</v>
      </c>
      <c r="R5" s="16">
        <f>VLOOKUP($F5,'PERMISOS DE EDIFICACIÓN'!$B$41:$AK$75,35,FALSE)</f>
        <v>2093</v>
      </c>
      <c r="S5" s="16" t="e">
        <f>'PERMISOS DE EDIFICACIÓN'!#REF!</f>
        <v>#REF!</v>
      </c>
      <c r="T5" s="16" t="e">
        <f>'PERMISOS DE EDIFICACIÓN'!#REF!</f>
        <v>#REF!</v>
      </c>
      <c r="U5" s="16" t="e">
        <f>'PERMISOS DE EDIFICACIÓN'!#REF!</f>
        <v>#REF!</v>
      </c>
      <c r="V5" s="16" t="e">
        <f>'PERMISOS DE EDIFICACIÓN'!#REF!</f>
        <v>#REF!</v>
      </c>
      <c r="W5" s="16" t="e">
        <f>'PERMISOS DE EDIFICACIÓN'!#REF!</f>
        <v>#REF!</v>
      </c>
      <c r="X5" s="16" t="e">
        <f>'PERMISOS DE EDIFICACIÓN'!#REF!</f>
        <v>#REF!</v>
      </c>
      <c r="Y5" s="16" t="e">
        <f>'PERMISOS DE EDIFICACIÓN'!#REF!</f>
        <v>#REF!</v>
      </c>
      <c r="Z5" s="16" t="e">
        <f>'PERMISOS DE EDIFICACIÓN'!#REF!</f>
        <v>#REF!</v>
      </c>
      <c r="AA5" s="16" t="e">
        <f>'PERMISOS DE EDIFICACIÓN'!#REF!</f>
        <v>#REF!</v>
      </c>
      <c r="AB5" s="16" t="e">
        <f>'PERMISOS DE EDIFICACIÓN'!#REF!</f>
        <v>#REF!</v>
      </c>
      <c r="AC5" s="16" t="e">
        <f>'PERMISOS DE EDIFICACIÓN'!#REF!</f>
        <v>#REF!</v>
      </c>
      <c r="AD5" s="16">
        <v>0</v>
      </c>
      <c r="AE5" s="16" t="e">
        <f>'PERMISOS DE EDIFICACIÓN'!#REF!</f>
        <v>#REF!</v>
      </c>
      <c r="AF5" s="16" t="e">
        <f>'PERMISOS DE EDIFICACIÓN'!#REF!</f>
        <v>#REF!</v>
      </c>
      <c r="AG5" s="16" t="e">
        <f>'PERMISOS DE EDIFICACIÓN'!#REF!</f>
        <v>#REF!</v>
      </c>
      <c r="AH5" s="16" t="e">
        <f>'PERMISOS DE EDIFICACIÓN'!#REF!</f>
        <v>#REF!</v>
      </c>
      <c r="AI5" s="16" t="e">
        <f>'PERMISOS DE EDIFICACIÓN'!#REF!</f>
        <v>#REF!</v>
      </c>
      <c r="AJ5" s="16" t="e">
        <f>'PERMISOS DE EDIFICACIÓN'!#REF!</f>
        <v>#REF!</v>
      </c>
      <c r="AK5" s="16" t="str">
        <f>Validación!AH4</f>
        <v>...</v>
      </c>
    </row>
    <row r="6" spans="1:37" s="16" customFormat="1" ht="12">
      <c r="A6" s="16" t="str">
        <f>A5</f>
        <v>068050805</v>
      </c>
      <c r="B6" s="16" t="str">
        <f t="shared" ref="B6:E6" si="0">B5</f>
        <v>PCIA_DE_BUENOS_AIRES</v>
      </c>
      <c r="C6" s="16" t="str">
        <f t="shared" si="0"/>
        <v>TIGRE</v>
      </c>
      <c r="D6" s="16">
        <f t="shared" si="0"/>
        <v>2023</v>
      </c>
      <c r="E6" s="16" t="str">
        <f t="shared" si="0"/>
        <v>Mayo</v>
      </c>
      <c r="F6" s="16">
        <v>2</v>
      </c>
      <c r="G6" s="16" t="str">
        <f>VLOOKUP($F6,'PERMISOS DE EDIFICACIÓN'!$B$41:$C$75,2,TRUE)</f>
        <v>UNIVIVIENDAS CON LOCALES</v>
      </c>
      <c r="H6" s="16">
        <f>VLOOKUP($F6,'PERMISOS DE EDIFICACIÓN'!$B$41:$AK$75,4,FALSE)</f>
        <v>3</v>
      </c>
      <c r="I6" s="16">
        <f>VLOOKUP($F6,'PERMISOS DE EDIFICACIÓN'!$B$41:$AK$75,7,FALSE)</f>
        <v>763</v>
      </c>
      <c r="J6" s="16">
        <f>VLOOKUP($F6,'PERMISOS DE EDIFICACIÓN'!$B$41:$AK$75,10,FALSE)</f>
        <v>2</v>
      </c>
      <c r="K6" s="16">
        <f>VLOOKUP($F6,'PERMISOS DE EDIFICACIÓN'!$B$41:$AK$75,13,FALSE)</f>
        <v>2</v>
      </c>
      <c r="L6" s="16">
        <f>VLOOKUP($F6,'PERMISOS DE EDIFICACIÓN'!$B$41:$AK$75,16,FALSE)</f>
        <v>337</v>
      </c>
      <c r="M6" s="16">
        <f>VLOOKUP($F6,'PERMISOS DE EDIFICACIÓN'!$B$41:$AK$75,19,FALSE)</f>
        <v>291</v>
      </c>
      <c r="N6" s="16">
        <f>VLOOKUP($F6,'PERMISOS DE EDIFICACIÓN'!$B$41:$AK$75,22,FALSE)</f>
        <v>628</v>
      </c>
      <c r="O6" s="16">
        <f>VLOOKUP($F6,'PERMISOS DE EDIFICACIÓN'!$B$41:$AK$75,25,FALSE)</f>
        <v>1</v>
      </c>
      <c r="P6" s="16">
        <f>VLOOKUP($F6,'PERMISOS DE EDIFICACIÓN'!$B$41:$AK$75,29,FALSE)</f>
        <v>0</v>
      </c>
      <c r="Q6" s="16">
        <f>VLOOKUP($F6,'PERMISOS DE EDIFICACIÓN'!$B$41:$AK$75,32,FALSE)</f>
        <v>135</v>
      </c>
      <c r="R6" s="16">
        <f>VLOOKUP($F6,'PERMISOS DE EDIFICACIÓN'!$B$41:$AK$75,35,FALSE)</f>
        <v>135</v>
      </c>
      <c r="S6" s="16" t="e">
        <f>S$5</f>
        <v>#REF!</v>
      </c>
      <c r="T6" s="16" t="e">
        <f t="shared" ref="T6:AI21" si="1">T$5</f>
        <v>#REF!</v>
      </c>
      <c r="U6" s="16" t="e">
        <f t="shared" si="1"/>
        <v>#REF!</v>
      </c>
      <c r="V6" s="16" t="e">
        <f t="shared" si="1"/>
        <v>#REF!</v>
      </c>
      <c r="W6" s="16" t="e">
        <f t="shared" si="1"/>
        <v>#REF!</v>
      </c>
      <c r="X6" s="16" t="e">
        <f t="shared" si="1"/>
        <v>#REF!</v>
      </c>
      <c r="Y6" s="16" t="e">
        <f t="shared" si="1"/>
        <v>#REF!</v>
      </c>
      <c r="Z6" s="16" t="e">
        <f t="shared" si="1"/>
        <v>#REF!</v>
      </c>
      <c r="AA6" s="16" t="e">
        <f t="shared" si="1"/>
        <v>#REF!</v>
      </c>
      <c r="AB6" s="16" t="e">
        <f t="shared" si="1"/>
        <v>#REF!</v>
      </c>
      <c r="AC6" s="16" t="e">
        <f t="shared" si="1"/>
        <v>#REF!</v>
      </c>
      <c r="AD6" s="16">
        <f t="shared" si="1"/>
        <v>0</v>
      </c>
      <c r="AE6" s="16" t="e">
        <f t="shared" si="1"/>
        <v>#REF!</v>
      </c>
      <c r="AF6" s="16" t="e">
        <f t="shared" si="1"/>
        <v>#REF!</v>
      </c>
      <c r="AG6" s="16" t="e">
        <f t="shared" si="1"/>
        <v>#REF!</v>
      </c>
      <c r="AH6" s="16" t="e">
        <f t="shared" si="1"/>
        <v>#REF!</v>
      </c>
      <c r="AI6" s="16" t="e">
        <f t="shared" si="1"/>
        <v>#REF!</v>
      </c>
      <c r="AJ6" s="16" t="e">
        <f t="shared" ref="AD6:AJ21" si="2">AJ$5</f>
        <v>#REF!</v>
      </c>
      <c r="AK6" s="16" t="str">
        <f>Validación!AH5</f>
        <v>...</v>
      </c>
    </row>
    <row r="7" spans="1:37" s="16" customFormat="1" ht="12">
      <c r="A7" s="16" t="str">
        <f t="shared" ref="A7:A21" si="3">A6</f>
        <v>068050805</v>
      </c>
      <c r="B7" s="16" t="str">
        <f t="shared" ref="B7:B21" si="4">B6</f>
        <v>PCIA_DE_BUENOS_AIRES</v>
      </c>
      <c r="C7" s="16" t="str">
        <f t="shared" ref="C7:C21" si="5">C6</f>
        <v>TIGRE</v>
      </c>
      <c r="D7" s="16">
        <f t="shared" ref="D7:D21" si="6">D6</f>
        <v>2023</v>
      </c>
      <c r="E7" s="16" t="str">
        <f t="shared" ref="E7:E21" si="7">E6</f>
        <v>Mayo</v>
      </c>
      <c r="F7" s="16">
        <v>3</v>
      </c>
      <c r="G7" s="16" t="str">
        <f>VLOOKUP($F7,'PERMISOS DE EDIFICACIÓN'!$B$41:$C$75,2,TRUE)</f>
        <v>MULTIVIVIENDAS SIN LOCALES</v>
      </c>
      <c r="H7" s="16">
        <f>VLOOKUP($F7,'PERMISOS DE EDIFICACIÓN'!$B$41:$AK$75,4,FALSE)</f>
        <v>7</v>
      </c>
      <c r="I7" s="16">
        <f>VLOOKUP($F7,'PERMISOS DE EDIFICACIÓN'!$B$41:$AK$75,7,FALSE)</f>
        <v>1744</v>
      </c>
      <c r="J7" s="16">
        <f>VLOOKUP($F7,'PERMISOS DE EDIFICACIÓN'!$B$41:$AK$75,10,FALSE)</f>
        <v>5</v>
      </c>
      <c r="K7" s="16">
        <f>VLOOKUP($F7,'PERMISOS DE EDIFICACIÓN'!$B$41:$AK$75,13,FALSE)</f>
        <v>82</v>
      </c>
      <c r="L7" s="16">
        <f>VLOOKUP($F7,'PERMISOS DE EDIFICACIÓN'!$B$41:$AK$75,16,FALSE)</f>
        <v>1501</v>
      </c>
      <c r="M7" s="16">
        <f>VLOOKUP($F7,'PERMISOS DE EDIFICACIÓN'!$B$41:$AK$75,19,FALSE)</f>
        <v>0</v>
      </c>
      <c r="N7" s="16">
        <f>VLOOKUP($F7,'PERMISOS DE EDIFICACIÓN'!$B$41:$AK$75,22,FALSE)</f>
        <v>1501</v>
      </c>
      <c r="O7" s="16">
        <f>VLOOKUP($F7,'PERMISOS DE EDIFICACIÓN'!$B$41:$AK$75,25,FALSE)</f>
        <v>2</v>
      </c>
      <c r="P7" s="16">
        <f>VLOOKUP($F7,'PERMISOS DE EDIFICACIÓN'!$B$41:$AK$75,29,FALSE)</f>
        <v>243</v>
      </c>
      <c r="Q7" s="16">
        <f>VLOOKUP($F7,'PERMISOS DE EDIFICACIÓN'!$B$41:$AK$75,32,FALSE)</f>
        <v>0</v>
      </c>
      <c r="R7" s="16">
        <f>VLOOKUP($F7,'PERMISOS DE EDIFICACIÓN'!$B$41:$AK$75,35,FALSE)</f>
        <v>243</v>
      </c>
      <c r="S7" s="16" t="e">
        <f t="shared" ref="S7:S21" si="8">S$5</f>
        <v>#REF!</v>
      </c>
      <c r="T7" s="16" t="e">
        <f t="shared" si="1"/>
        <v>#REF!</v>
      </c>
      <c r="U7" s="16" t="e">
        <f t="shared" si="1"/>
        <v>#REF!</v>
      </c>
      <c r="V7" s="16" t="e">
        <f t="shared" si="1"/>
        <v>#REF!</v>
      </c>
      <c r="W7" s="16" t="e">
        <f t="shared" si="1"/>
        <v>#REF!</v>
      </c>
      <c r="X7" s="16" t="e">
        <f t="shared" si="1"/>
        <v>#REF!</v>
      </c>
      <c r="Y7" s="16" t="e">
        <f t="shared" si="1"/>
        <v>#REF!</v>
      </c>
      <c r="Z7" s="16" t="e">
        <f t="shared" si="1"/>
        <v>#REF!</v>
      </c>
      <c r="AA7" s="16" t="e">
        <f t="shared" si="1"/>
        <v>#REF!</v>
      </c>
      <c r="AB7" s="16" t="e">
        <f t="shared" si="1"/>
        <v>#REF!</v>
      </c>
      <c r="AC7" s="16" t="e">
        <f t="shared" si="1"/>
        <v>#REF!</v>
      </c>
      <c r="AD7" s="16">
        <f t="shared" si="2"/>
        <v>0</v>
      </c>
      <c r="AE7" s="16" t="e">
        <f t="shared" si="2"/>
        <v>#REF!</v>
      </c>
      <c r="AF7" s="16" t="e">
        <f t="shared" si="2"/>
        <v>#REF!</v>
      </c>
      <c r="AG7" s="16" t="e">
        <f t="shared" si="2"/>
        <v>#REF!</v>
      </c>
      <c r="AH7" s="16" t="e">
        <f t="shared" si="2"/>
        <v>#REF!</v>
      </c>
      <c r="AI7" s="16" t="e">
        <f t="shared" si="2"/>
        <v>#REF!</v>
      </c>
      <c r="AJ7" s="16" t="e">
        <f t="shared" si="2"/>
        <v>#REF!</v>
      </c>
      <c r="AK7" s="16" t="str">
        <f>Validación!AH6</f>
        <v>...</v>
      </c>
    </row>
    <row r="8" spans="1:37" s="16" customFormat="1" ht="12">
      <c r="A8" s="16" t="str">
        <f t="shared" si="3"/>
        <v>068050805</v>
      </c>
      <c r="B8" s="16" t="str">
        <f t="shared" si="4"/>
        <v>PCIA_DE_BUENOS_AIRES</v>
      </c>
      <c r="C8" s="16" t="str">
        <f t="shared" si="5"/>
        <v>TIGRE</v>
      </c>
      <c r="D8" s="16">
        <f t="shared" si="6"/>
        <v>2023</v>
      </c>
      <c r="E8" s="16" t="str">
        <f t="shared" si="7"/>
        <v>Mayo</v>
      </c>
      <c r="F8" s="16">
        <v>4</v>
      </c>
      <c r="G8" s="16" t="str">
        <f>VLOOKUP($F8,'PERMISOS DE EDIFICACIÓN'!$B$41:$C$75,2,TRUE)</f>
        <v>MULTIVIVIENDAS CON LOCALES</v>
      </c>
      <c r="H8" s="16">
        <f>VLOOKUP($F8,'PERMISOS DE EDIFICACIÓN'!$B$41:$AK$75,4,FALSE)</f>
        <v>1</v>
      </c>
      <c r="I8" s="16">
        <f>VLOOKUP($F8,'PERMISOS DE EDIFICACIÓN'!$B$41:$AK$75,7,FALSE)</f>
        <v>2282</v>
      </c>
      <c r="J8" s="16">
        <f>VLOOKUP($F8,'PERMISOS DE EDIFICACIÓN'!$B$41:$AK$75,10,FALSE)</f>
        <v>1</v>
      </c>
      <c r="K8" s="16">
        <f>VLOOKUP($F8,'PERMISOS DE EDIFICACIÓN'!$B$41:$AK$75,13,FALSE)</f>
        <v>30</v>
      </c>
      <c r="L8" s="16">
        <f>VLOOKUP($F8,'PERMISOS DE EDIFICACIÓN'!$B$41:$AK$75,16,FALSE)</f>
        <v>2248</v>
      </c>
      <c r="M8" s="16">
        <f>VLOOKUP($F8,'PERMISOS DE EDIFICACIÓN'!$B$41:$AK$75,19,FALSE)</f>
        <v>34</v>
      </c>
      <c r="N8" s="16">
        <f>VLOOKUP($F8,'PERMISOS DE EDIFICACIÓN'!$B$41:$AK$75,22,FALSE)</f>
        <v>2282</v>
      </c>
      <c r="O8" s="16">
        <f>VLOOKUP($F8,'PERMISOS DE EDIFICACIÓN'!$B$41:$AK$75,25,FALSE)</f>
        <v>0</v>
      </c>
      <c r="P8" s="16">
        <f>VLOOKUP($F8,'PERMISOS DE EDIFICACIÓN'!$B$41:$AK$75,29,FALSE)</f>
        <v>0</v>
      </c>
      <c r="Q8" s="16">
        <f>VLOOKUP($F8,'PERMISOS DE EDIFICACIÓN'!$B$41:$AK$75,32,FALSE)</f>
        <v>0</v>
      </c>
      <c r="R8" s="16">
        <f>VLOOKUP($F8,'PERMISOS DE EDIFICACIÓN'!$B$41:$AK$75,35,FALSE)</f>
        <v>0</v>
      </c>
      <c r="S8" s="16" t="e">
        <f t="shared" si="8"/>
        <v>#REF!</v>
      </c>
      <c r="T8" s="16" t="e">
        <f t="shared" si="1"/>
        <v>#REF!</v>
      </c>
      <c r="U8" s="16" t="e">
        <f t="shared" si="1"/>
        <v>#REF!</v>
      </c>
      <c r="V8" s="16" t="e">
        <f t="shared" si="1"/>
        <v>#REF!</v>
      </c>
      <c r="W8" s="16" t="e">
        <f t="shared" si="1"/>
        <v>#REF!</v>
      </c>
      <c r="X8" s="16" t="e">
        <f t="shared" si="1"/>
        <v>#REF!</v>
      </c>
      <c r="Y8" s="16" t="e">
        <f t="shared" si="1"/>
        <v>#REF!</v>
      </c>
      <c r="Z8" s="16" t="e">
        <f t="shared" si="1"/>
        <v>#REF!</v>
      </c>
      <c r="AA8" s="16" t="e">
        <f t="shared" si="1"/>
        <v>#REF!</v>
      </c>
      <c r="AB8" s="16" t="e">
        <f t="shared" si="1"/>
        <v>#REF!</v>
      </c>
      <c r="AC8" s="16" t="e">
        <f t="shared" si="1"/>
        <v>#REF!</v>
      </c>
      <c r="AD8" s="16">
        <f t="shared" si="2"/>
        <v>0</v>
      </c>
      <c r="AE8" s="16" t="e">
        <f t="shared" si="2"/>
        <v>#REF!</v>
      </c>
      <c r="AF8" s="16" t="e">
        <f t="shared" si="2"/>
        <v>#REF!</v>
      </c>
      <c r="AG8" s="16" t="e">
        <f t="shared" si="2"/>
        <v>#REF!</v>
      </c>
      <c r="AH8" s="16" t="e">
        <f t="shared" si="2"/>
        <v>#REF!</v>
      </c>
      <c r="AI8" s="16" t="e">
        <f t="shared" si="2"/>
        <v>#REF!</v>
      </c>
      <c r="AJ8" s="16" t="e">
        <f t="shared" si="2"/>
        <v>#REF!</v>
      </c>
      <c r="AK8" s="16" t="str">
        <f>Validación!AH7</f>
        <v>...</v>
      </c>
    </row>
    <row r="9" spans="1:37" s="16" customFormat="1" ht="12">
      <c r="A9" s="16" t="str">
        <f t="shared" si="3"/>
        <v>068050805</v>
      </c>
      <c r="B9" s="16" t="str">
        <f t="shared" si="4"/>
        <v>PCIA_DE_BUENOS_AIRES</v>
      </c>
      <c r="C9" s="16" t="str">
        <f t="shared" si="5"/>
        <v>TIGRE</v>
      </c>
      <c r="D9" s="16">
        <f t="shared" si="6"/>
        <v>2023</v>
      </c>
      <c r="E9" s="16" t="str">
        <f t="shared" si="7"/>
        <v>Mayo</v>
      </c>
      <c r="F9" s="16">
        <v>5</v>
      </c>
      <c r="G9" s="16" t="str">
        <f>VLOOKUP($F9,'PERMISOS DE EDIFICACIÓN'!$B$41:$C$75,2,TRUE)</f>
        <v>INDUSTRIA Y TALLERES</v>
      </c>
      <c r="H9" s="16">
        <f>VLOOKUP($F9,'PERMISOS DE EDIFICACIÓN'!$B$41:$AK$75,4,FALSE)</f>
        <v>4</v>
      </c>
      <c r="I9" s="16">
        <f>VLOOKUP($F9,'PERMISOS DE EDIFICACIÓN'!$B$41:$AK$75,7,FALSE)</f>
        <v>1032</v>
      </c>
      <c r="J9" s="16">
        <f>VLOOKUP($F9,'PERMISOS DE EDIFICACIÓN'!$B$41:$AK$75,10,FALSE)</f>
        <v>4</v>
      </c>
      <c r="K9" s="16">
        <f>VLOOKUP($F9,'PERMISOS DE EDIFICACIÓN'!$B$41:$AK$75,13,FALSE)</f>
        <v>0</v>
      </c>
      <c r="L9" s="16">
        <f>VLOOKUP($F9,'PERMISOS DE EDIFICACIÓN'!$B$41:$AK$75,16,FALSE)</f>
        <v>0</v>
      </c>
      <c r="M9" s="16">
        <f>VLOOKUP($F9,'PERMISOS DE EDIFICACIÓN'!$B$41:$AK$75,19,FALSE)</f>
        <v>1032</v>
      </c>
      <c r="N9" s="16">
        <f>VLOOKUP($F9,'PERMISOS DE EDIFICACIÓN'!$B$41:$AK$75,22,FALSE)</f>
        <v>1032</v>
      </c>
      <c r="O9" s="16">
        <f>VLOOKUP($F9,'PERMISOS DE EDIFICACIÓN'!$B$41:$AK$75,25,FALSE)</f>
        <v>0</v>
      </c>
      <c r="P9" s="16">
        <f>VLOOKUP($F9,'PERMISOS DE EDIFICACIÓN'!$B$41:$AK$75,29,FALSE)</f>
        <v>0</v>
      </c>
      <c r="Q9" s="16">
        <f>VLOOKUP($F9,'PERMISOS DE EDIFICACIÓN'!$B$41:$AK$75,32,FALSE)</f>
        <v>0</v>
      </c>
      <c r="R9" s="16">
        <f>VLOOKUP($F9,'PERMISOS DE EDIFICACIÓN'!$B$41:$AK$75,35,FALSE)</f>
        <v>0</v>
      </c>
      <c r="S9" s="16" t="e">
        <f t="shared" si="8"/>
        <v>#REF!</v>
      </c>
      <c r="T9" s="16" t="e">
        <f t="shared" si="1"/>
        <v>#REF!</v>
      </c>
      <c r="U9" s="16" t="e">
        <f t="shared" si="1"/>
        <v>#REF!</v>
      </c>
      <c r="V9" s="16" t="e">
        <f t="shared" si="1"/>
        <v>#REF!</v>
      </c>
      <c r="W9" s="16" t="e">
        <f t="shared" si="1"/>
        <v>#REF!</v>
      </c>
      <c r="X9" s="16" t="e">
        <f t="shared" si="1"/>
        <v>#REF!</v>
      </c>
      <c r="Y9" s="16" t="e">
        <f t="shared" si="1"/>
        <v>#REF!</v>
      </c>
      <c r="Z9" s="16" t="e">
        <f t="shared" si="1"/>
        <v>#REF!</v>
      </c>
      <c r="AA9" s="16" t="e">
        <f t="shared" si="1"/>
        <v>#REF!</v>
      </c>
      <c r="AB9" s="16" t="e">
        <f t="shared" si="1"/>
        <v>#REF!</v>
      </c>
      <c r="AC9" s="16" t="e">
        <f t="shared" si="1"/>
        <v>#REF!</v>
      </c>
      <c r="AD9" s="16">
        <f t="shared" si="2"/>
        <v>0</v>
      </c>
      <c r="AE9" s="16" t="e">
        <f t="shared" si="2"/>
        <v>#REF!</v>
      </c>
      <c r="AF9" s="16" t="e">
        <f t="shared" si="2"/>
        <v>#REF!</v>
      </c>
      <c r="AG9" s="16" t="e">
        <f t="shared" si="2"/>
        <v>#REF!</v>
      </c>
      <c r="AH9" s="16" t="e">
        <f t="shared" si="2"/>
        <v>#REF!</v>
      </c>
      <c r="AI9" s="16" t="e">
        <f t="shared" si="2"/>
        <v>#REF!</v>
      </c>
      <c r="AJ9" s="16" t="e">
        <f t="shared" si="2"/>
        <v>#REF!</v>
      </c>
      <c r="AK9" s="16" t="str">
        <f>Validación!AH8</f>
        <v>...</v>
      </c>
    </row>
    <row r="10" spans="1:37" s="16" customFormat="1" ht="12">
      <c r="A10" s="16" t="str">
        <f t="shared" si="3"/>
        <v>068050805</v>
      </c>
      <c r="B10" s="16" t="str">
        <f t="shared" si="4"/>
        <v>PCIA_DE_BUENOS_AIRES</v>
      </c>
      <c r="C10" s="16" t="str">
        <f t="shared" si="5"/>
        <v>TIGRE</v>
      </c>
      <c r="D10" s="16">
        <f t="shared" si="6"/>
        <v>2023</v>
      </c>
      <c r="E10" s="16" t="str">
        <f t="shared" si="7"/>
        <v>Mayo</v>
      </c>
      <c r="F10" s="16">
        <v>6</v>
      </c>
      <c r="G10" s="16" t="str">
        <f>VLOOKUP($F10,'PERMISOS DE EDIFICACIÓN'!$B$41:$C$75,2,TRUE)</f>
        <v>ALMACENAJES Y GALPONES</v>
      </c>
      <c r="H10" s="16">
        <f>VLOOKUP($F10,'PERMISOS DE EDIFICACIÓN'!$B$41:$AK$75,4,FALSE)</f>
        <v>0</v>
      </c>
      <c r="I10" s="16">
        <f>VLOOKUP($F10,'PERMISOS DE EDIFICACIÓN'!$B$41:$AK$75,7,FALSE)</f>
        <v>0</v>
      </c>
      <c r="J10" s="16">
        <f>VLOOKUP($F10,'PERMISOS DE EDIFICACIÓN'!$B$41:$AK$75,10,FALSE)</f>
        <v>0</v>
      </c>
      <c r="K10" s="16">
        <f>VLOOKUP($F10,'PERMISOS DE EDIFICACIÓN'!$B$41:$AK$75,13,FALSE)</f>
        <v>0</v>
      </c>
      <c r="L10" s="16">
        <f>VLOOKUP($F10,'PERMISOS DE EDIFICACIÓN'!$B$41:$AK$75,16,FALSE)</f>
        <v>0</v>
      </c>
      <c r="M10" s="16">
        <f>VLOOKUP($F10,'PERMISOS DE EDIFICACIÓN'!$B$41:$AK$75,19,FALSE)</f>
        <v>0</v>
      </c>
      <c r="N10" s="16">
        <f>VLOOKUP($F10,'PERMISOS DE EDIFICACIÓN'!$B$41:$AK$75,22,FALSE)</f>
        <v>0</v>
      </c>
      <c r="O10" s="16">
        <f>VLOOKUP($F10,'PERMISOS DE EDIFICACIÓN'!$B$41:$AK$75,25,FALSE)</f>
        <v>0</v>
      </c>
      <c r="P10" s="16">
        <f>VLOOKUP($F10,'PERMISOS DE EDIFICACIÓN'!$B$41:$AK$75,29,FALSE)</f>
        <v>0</v>
      </c>
      <c r="Q10" s="16">
        <f>VLOOKUP($F10,'PERMISOS DE EDIFICACIÓN'!$B$41:$AK$75,32,FALSE)</f>
        <v>0</v>
      </c>
      <c r="R10" s="16">
        <f>VLOOKUP($F10,'PERMISOS DE EDIFICACIÓN'!$B$41:$AK$75,35,FALSE)</f>
        <v>0</v>
      </c>
      <c r="S10" s="16" t="e">
        <f t="shared" si="8"/>
        <v>#REF!</v>
      </c>
      <c r="T10" s="16" t="e">
        <f t="shared" si="1"/>
        <v>#REF!</v>
      </c>
      <c r="U10" s="16" t="e">
        <f t="shared" si="1"/>
        <v>#REF!</v>
      </c>
      <c r="V10" s="16" t="e">
        <f t="shared" si="1"/>
        <v>#REF!</v>
      </c>
      <c r="W10" s="16" t="e">
        <f t="shared" si="1"/>
        <v>#REF!</v>
      </c>
      <c r="X10" s="16" t="e">
        <f t="shared" si="1"/>
        <v>#REF!</v>
      </c>
      <c r="Y10" s="16" t="e">
        <f t="shared" si="1"/>
        <v>#REF!</v>
      </c>
      <c r="Z10" s="16" t="e">
        <f t="shared" si="1"/>
        <v>#REF!</v>
      </c>
      <c r="AA10" s="16" t="e">
        <f t="shared" si="1"/>
        <v>#REF!</v>
      </c>
      <c r="AB10" s="16" t="e">
        <f t="shared" si="1"/>
        <v>#REF!</v>
      </c>
      <c r="AC10" s="16" t="e">
        <f t="shared" si="1"/>
        <v>#REF!</v>
      </c>
      <c r="AD10" s="16">
        <f t="shared" si="2"/>
        <v>0</v>
      </c>
      <c r="AE10" s="16" t="e">
        <f t="shared" si="2"/>
        <v>#REF!</v>
      </c>
      <c r="AF10" s="16" t="e">
        <f t="shared" si="2"/>
        <v>#REF!</v>
      </c>
      <c r="AG10" s="16" t="e">
        <f t="shared" si="2"/>
        <v>#REF!</v>
      </c>
      <c r="AH10" s="16" t="e">
        <f t="shared" si="2"/>
        <v>#REF!</v>
      </c>
      <c r="AI10" s="16" t="e">
        <f t="shared" si="2"/>
        <v>#REF!</v>
      </c>
      <c r="AJ10" s="16" t="e">
        <f t="shared" si="2"/>
        <v>#REF!</v>
      </c>
      <c r="AK10" s="16" t="str">
        <f>Validación!AH9</f>
        <v>...</v>
      </c>
    </row>
    <row r="11" spans="1:37" s="16" customFormat="1" ht="12">
      <c r="A11" s="16" t="str">
        <f t="shared" si="3"/>
        <v>068050805</v>
      </c>
      <c r="B11" s="16" t="str">
        <f t="shared" si="4"/>
        <v>PCIA_DE_BUENOS_AIRES</v>
      </c>
      <c r="C11" s="16" t="str">
        <f t="shared" si="5"/>
        <v>TIGRE</v>
      </c>
      <c r="D11" s="16">
        <f t="shared" si="6"/>
        <v>2023</v>
      </c>
      <c r="E11" s="16" t="str">
        <f t="shared" si="7"/>
        <v>Mayo</v>
      </c>
      <c r="F11" s="16">
        <v>7</v>
      </c>
      <c r="G11" s="16" t="str">
        <f>VLOOKUP($F11,'PERMISOS DE EDIFICACIÓN'!$B$41:$C$75,2,TRUE)</f>
        <v>ADMINISTRACIÓN, BANCA Y FINANZAS</v>
      </c>
      <c r="H11" s="16">
        <f>VLOOKUP($F11,'PERMISOS DE EDIFICACIÓN'!$B$41:$AK$75,4,FALSE)</f>
        <v>11</v>
      </c>
      <c r="I11" s="16">
        <f>VLOOKUP($F11,'PERMISOS DE EDIFICACIÓN'!$B$41:$AK$75,7,FALSE)</f>
        <v>12357</v>
      </c>
      <c r="J11" s="16">
        <f>VLOOKUP($F11,'PERMISOS DE EDIFICACIÓN'!$B$41:$AK$75,10,FALSE)</f>
        <v>7</v>
      </c>
      <c r="K11" s="16">
        <f>VLOOKUP($F11,'PERMISOS DE EDIFICACIÓN'!$B$41:$AK$75,13,FALSE)</f>
        <v>0</v>
      </c>
      <c r="L11" s="16">
        <f>VLOOKUP($F11,'PERMISOS DE EDIFICACIÓN'!$B$41:$AK$75,16,FALSE)</f>
        <v>0</v>
      </c>
      <c r="M11" s="16">
        <f>VLOOKUP($F11,'PERMISOS DE EDIFICACIÓN'!$B$41:$AK$75,19,FALSE)</f>
        <v>7218</v>
      </c>
      <c r="N11" s="16">
        <f>VLOOKUP($F11,'PERMISOS DE EDIFICACIÓN'!$B$41:$AK$75,22,FALSE)</f>
        <v>7218</v>
      </c>
      <c r="O11" s="16">
        <f>VLOOKUP($F11,'PERMISOS DE EDIFICACIÓN'!$B$41:$AK$75,25,FALSE)</f>
        <v>4</v>
      </c>
      <c r="P11" s="16">
        <f>VLOOKUP($F11,'PERMISOS DE EDIFICACIÓN'!$B$41:$AK$75,29,FALSE)</f>
        <v>0</v>
      </c>
      <c r="Q11" s="16">
        <f>VLOOKUP($F11,'PERMISOS DE EDIFICACIÓN'!$B$41:$AK$75,32,FALSE)</f>
        <v>5139</v>
      </c>
      <c r="R11" s="16">
        <f>VLOOKUP($F11,'PERMISOS DE EDIFICACIÓN'!$B$41:$AK$75,35,FALSE)</f>
        <v>5139</v>
      </c>
      <c r="S11" s="16" t="e">
        <f t="shared" si="8"/>
        <v>#REF!</v>
      </c>
      <c r="T11" s="16" t="e">
        <f t="shared" si="1"/>
        <v>#REF!</v>
      </c>
      <c r="U11" s="16" t="e">
        <f t="shared" si="1"/>
        <v>#REF!</v>
      </c>
      <c r="V11" s="16" t="e">
        <f t="shared" si="1"/>
        <v>#REF!</v>
      </c>
      <c r="W11" s="16" t="e">
        <f t="shared" si="1"/>
        <v>#REF!</v>
      </c>
      <c r="X11" s="16" t="e">
        <f t="shared" si="1"/>
        <v>#REF!</v>
      </c>
      <c r="Y11" s="16" t="e">
        <f t="shared" si="1"/>
        <v>#REF!</v>
      </c>
      <c r="Z11" s="16" t="e">
        <f t="shared" si="1"/>
        <v>#REF!</v>
      </c>
      <c r="AA11" s="16" t="e">
        <f t="shared" si="1"/>
        <v>#REF!</v>
      </c>
      <c r="AB11" s="16" t="e">
        <f t="shared" si="1"/>
        <v>#REF!</v>
      </c>
      <c r="AC11" s="16" t="e">
        <f t="shared" si="1"/>
        <v>#REF!</v>
      </c>
      <c r="AD11" s="16">
        <f t="shared" si="2"/>
        <v>0</v>
      </c>
      <c r="AE11" s="16" t="e">
        <f t="shared" si="2"/>
        <v>#REF!</v>
      </c>
      <c r="AF11" s="16" t="e">
        <f t="shared" si="2"/>
        <v>#REF!</v>
      </c>
      <c r="AG11" s="16" t="e">
        <f t="shared" si="2"/>
        <v>#REF!</v>
      </c>
      <c r="AH11" s="16" t="e">
        <f t="shared" si="2"/>
        <v>#REF!</v>
      </c>
      <c r="AI11" s="16" t="e">
        <f t="shared" si="2"/>
        <v>#REF!</v>
      </c>
      <c r="AJ11" s="16" t="e">
        <f t="shared" si="2"/>
        <v>#REF!</v>
      </c>
      <c r="AK11" s="16" t="str">
        <f>Validación!AH10</f>
        <v>...</v>
      </c>
    </row>
    <row r="12" spans="1:37" s="16" customFormat="1" ht="12">
      <c r="A12" s="16" t="str">
        <f t="shared" si="3"/>
        <v>068050805</v>
      </c>
      <c r="B12" s="16" t="str">
        <f t="shared" si="4"/>
        <v>PCIA_DE_BUENOS_AIRES</v>
      </c>
      <c r="C12" s="16" t="str">
        <f t="shared" si="5"/>
        <v>TIGRE</v>
      </c>
      <c r="D12" s="16">
        <f t="shared" si="6"/>
        <v>2023</v>
      </c>
      <c r="E12" s="16" t="str">
        <f t="shared" si="7"/>
        <v>Mayo</v>
      </c>
      <c r="F12" s="16">
        <v>8</v>
      </c>
      <c r="G12" s="16" t="str">
        <f>VLOOKUP($F12,'PERMISOS DE EDIFICACIÓN'!$B$41:$C$75,2,TRUE)</f>
        <v>COMERCIO</v>
      </c>
      <c r="H12" s="16">
        <f>VLOOKUP($F12,'PERMISOS DE EDIFICACIÓN'!$B$41:$AK$75,4,FALSE)</f>
        <v>4</v>
      </c>
      <c r="I12" s="16">
        <f>VLOOKUP($F12,'PERMISOS DE EDIFICACIÓN'!$B$41:$AK$75,7,FALSE)</f>
        <v>333</v>
      </c>
      <c r="J12" s="16">
        <f>VLOOKUP($F12,'PERMISOS DE EDIFICACIÓN'!$B$41:$AK$75,10,FALSE)</f>
        <v>4</v>
      </c>
      <c r="K12" s="16">
        <f>VLOOKUP($F12,'PERMISOS DE EDIFICACIÓN'!$B$41:$AK$75,13,FALSE)</f>
        <v>0</v>
      </c>
      <c r="L12" s="16">
        <f>VLOOKUP($F12,'PERMISOS DE EDIFICACIÓN'!$B$41:$AK$75,16,FALSE)</f>
        <v>0</v>
      </c>
      <c r="M12" s="16">
        <f>VLOOKUP($F12,'PERMISOS DE EDIFICACIÓN'!$B$41:$AK$75,19,FALSE)</f>
        <v>333</v>
      </c>
      <c r="N12" s="16">
        <f>VLOOKUP($F12,'PERMISOS DE EDIFICACIÓN'!$B$41:$AK$75,22,FALSE)</f>
        <v>333</v>
      </c>
      <c r="O12" s="16">
        <f>VLOOKUP($F12,'PERMISOS DE EDIFICACIÓN'!$B$41:$AK$75,25,FALSE)</f>
        <v>0</v>
      </c>
      <c r="P12" s="16">
        <f>VLOOKUP($F12,'PERMISOS DE EDIFICACIÓN'!$B$41:$AK$75,29,FALSE)</f>
        <v>0</v>
      </c>
      <c r="Q12" s="16">
        <f>VLOOKUP($F12,'PERMISOS DE EDIFICACIÓN'!$B$41:$AK$75,32,FALSE)</f>
        <v>0</v>
      </c>
      <c r="R12" s="16">
        <f>VLOOKUP($F12,'PERMISOS DE EDIFICACIÓN'!$B$41:$AK$75,35,FALSE)</f>
        <v>0</v>
      </c>
      <c r="S12" s="16" t="e">
        <f t="shared" si="8"/>
        <v>#REF!</v>
      </c>
      <c r="T12" s="16" t="e">
        <f t="shared" si="1"/>
        <v>#REF!</v>
      </c>
      <c r="U12" s="16" t="e">
        <f t="shared" si="1"/>
        <v>#REF!</v>
      </c>
      <c r="V12" s="16" t="e">
        <f t="shared" si="1"/>
        <v>#REF!</v>
      </c>
      <c r="W12" s="16" t="e">
        <f t="shared" si="1"/>
        <v>#REF!</v>
      </c>
      <c r="X12" s="16" t="e">
        <f t="shared" si="1"/>
        <v>#REF!</v>
      </c>
      <c r="Y12" s="16" t="e">
        <f t="shared" si="1"/>
        <v>#REF!</v>
      </c>
      <c r="Z12" s="16" t="e">
        <f t="shared" si="1"/>
        <v>#REF!</v>
      </c>
      <c r="AA12" s="16" t="e">
        <f t="shared" si="1"/>
        <v>#REF!</v>
      </c>
      <c r="AB12" s="16" t="e">
        <f t="shared" si="1"/>
        <v>#REF!</v>
      </c>
      <c r="AC12" s="16" t="e">
        <f t="shared" si="1"/>
        <v>#REF!</v>
      </c>
      <c r="AD12" s="16">
        <f t="shared" si="2"/>
        <v>0</v>
      </c>
      <c r="AE12" s="16" t="e">
        <f t="shared" si="2"/>
        <v>#REF!</v>
      </c>
      <c r="AF12" s="16" t="e">
        <f t="shared" si="2"/>
        <v>#REF!</v>
      </c>
      <c r="AG12" s="16" t="e">
        <f t="shared" si="2"/>
        <v>#REF!</v>
      </c>
      <c r="AH12" s="16" t="e">
        <f t="shared" si="2"/>
        <v>#REF!</v>
      </c>
      <c r="AI12" s="16" t="e">
        <f t="shared" si="2"/>
        <v>#REF!</v>
      </c>
      <c r="AJ12" s="16" t="e">
        <f t="shared" si="2"/>
        <v>#REF!</v>
      </c>
      <c r="AK12" s="16" t="str">
        <f>Validación!AH11</f>
        <v>...</v>
      </c>
    </row>
    <row r="13" spans="1:37" s="16" customFormat="1" ht="12">
      <c r="A13" s="16" t="str">
        <f t="shared" si="3"/>
        <v>068050805</v>
      </c>
      <c r="B13" s="16" t="str">
        <f t="shared" si="4"/>
        <v>PCIA_DE_BUENOS_AIRES</v>
      </c>
      <c r="C13" s="16" t="str">
        <f t="shared" si="5"/>
        <v>TIGRE</v>
      </c>
      <c r="D13" s="16">
        <f t="shared" si="6"/>
        <v>2023</v>
      </c>
      <c r="E13" s="16" t="str">
        <f t="shared" si="7"/>
        <v>Mayo</v>
      </c>
      <c r="F13" s="16">
        <v>9</v>
      </c>
      <c r="G13" s="16" t="str">
        <f>VLOOKUP($F13,'PERMISOS DE EDIFICACIÓN'!$B$41:$C$75,2,TRUE)</f>
        <v>EDUCACIÓN</v>
      </c>
      <c r="H13" s="16">
        <f>VLOOKUP($F13,'PERMISOS DE EDIFICACIÓN'!$B$41:$AK$75,4,FALSE)</f>
        <v>0</v>
      </c>
      <c r="I13" s="16">
        <f>VLOOKUP($F13,'PERMISOS DE EDIFICACIÓN'!$B$41:$AK$75,7,FALSE)</f>
        <v>0</v>
      </c>
      <c r="J13" s="16">
        <f>VLOOKUP($F13,'PERMISOS DE EDIFICACIÓN'!$B$41:$AK$75,10,FALSE)</f>
        <v>0</v>
      </c>
      <c r="K13" s="16">
        <f>VLOOKUP($F13,'PERMISOS DE EDIFICACIÓN'!$B$41:$AK$75,13,FALSE)</f>
        <v>0</v>
      </c>
      <c r="L13" s="16">
        <f>VLOOKUP($F13,'PERMISOS DE EDIFICACIÓN'!$B$41:$AK$75,16,FALSE)</f>
        <v>0</v>
      </c>
      <c r="M13" s="16">
        <f>VLOOKUP($F13,'PERMISOS DE EDIFICACIÓN'!$B$41:$AK$75,19,FALSE)</f>
        <v>0</v>
      </c>
      <c r="N13" s="16">
        <f>VLOOKUP($F13,'PERMISOS DE EDIFICACIÓN'!$B$41:$AK$75,22,FALSE)</f>
        <v>0</v>
      </c>
      <c r="O13" s="16">
        <f>VLOOKUP($F13,'PERMISOS DE EDIFICACIÓN'!$B$41:$AK$75,25,FALSE)</f>
        <v>0</v>
      </c>
      <c r="P13" s="16">
        <f>VLOOKUP($F13,'PERMISOS DE EDIFICACIÓN'!$B$41:$AK$75,29,FALSE)</f>
        <v>0</v>
      </c>
      <c r="Q13" s="16">
        <f>VLOOKUP($F13,'PERMISOS DE EDIFICACIÓN'!$B$41:$AK$75,32,FALSE)</f>
        <v>0</v>
      </c>
      <c r="R13" s="16">
        <f>VLOOKUP($F13,'PERMISOS DE EDIFICACIÓN'!$B$41:$AK$75,35,FALSE)</f>
        <v>0</v>
      </c>
      <c r="S13" s="16" t="e">
        <f t="shared" si="8"/>
        <v>#REF!</v>
      </c>
      <c r="T13" s="16" t="e">
        <f t="shared" si="1"/>
        <v>#REF!</v>
      </c>
      <c r="U13" s="16" t="e">
        <f t="shared" si="1"/>
        <v>#REF!</v>
      </c>
      <c r="V13" s="16" t="e">
        <f t="shared" si="1"/>
        <v>#REF!</v>
      </c>
      <c r="W13" s="16" t="e">
        <f t="shared" si="1"/>
        <v>#REF!</v>
      </c>
      <c r="X13" s="16" t="e">
        <f t="shared" si="1"/>
        <v>#REF!</v>
      </c>
      <c r="Y13" s="16" t="e">
        <f t="shared" si="1"/>
        <v>#REF!</v>
      </c>
      <c r="Z13" s="16" t="e">
        <f t="shared" si="1"/>
        <v>#REF!</v>
      </c>
      <c r="AA13" s="16" t="e">
        <f t="shared" si="1"/>
        <v>#REF!</v>
      </c>
      <c r="AB13" s="16" t="e">
        <f t="shared" si="1"/>
        <v>#REF!</v>
      </c>
      <c r="AC13" s="16" t="e">
        <f t="shared" si="1"/>
        <v>#REF!</v>
      </c>
      <c r="AD13" s="16">
        <f t="shared" si="2"/>
        <v>0</v>
      </c>
      <c r="AE13" s="16" t="e">
        <f t="shared" si="2"/>
        <v>#REF!</v>
      </c>
      <c r="AF13" s="16" t="e">
        <f t="shared" si="2"/>
        <v>#REF!</v>
      </c>
      <c r="AG13" s="16" t="e">
        <f t="shared" si="2"/>
        <v>#REF!</v>
      </c>
      <c r="AH13" s="16" t="e">
        <f t="shared" si="2"/>
        <v>#REF!</v>
      </c>
      <c r="AI13" s="16" t="e">
        <f t="shared" si="2"/>
        <v>#REF!</v>
      </c>
      <c r="AJ13" s="16" t="e">
        <f t="shared" si="2"/>
        <v>#REF!</v>
      </c>
      <c r="AK13" s="16" t="str">
        <f>Validación!AH12</f>
        <v>...</v>
      </c>
    </row>
    <row r="14" spans="1:37" s="16" customFormat="1" ht="12">
      <c r="A14" s="16" t="str">
        <f t="shared" si="3"/>
        <v>068050805</v>
      </c>
      <c r="B14" s="16" t="str">
        <f t="shared" si="4"/>
        <v>PCIA_DE_BUENOS_AIRES</v>
      </c>
      <c r="C14" s="16" t="str">
        <f t="shared" si="5"/>
        <v>TIGRE</v>
      </c>
      <c r="D14" s="16">
        <f t="shared" si="6"/>
        <v>2023</v>
      </c>
      <c r="E14" s="16" t="str">
        <f t="shared" si="7"/>
        <v>Mayo</v>
      </c>
      <c r="F14" s="16">
        <v>10</v>
      </c>
      <c r="G14" s="16" t="str">
        <f>VLOOKUP($F14,'PERMISOS DE EDIFICACIÓN'!$B$41:$C$75,2,TRUE)</f>
        <v>SALUD</v>
      </c>
      <c r="H14" s="16">
        <f>VLOOKUP($F14,'PERMISOS DE EDIFICACIÓN'!$B$41:$AK$75,4,FALSE)</f>
        <v>0</v>
      </c>
      <c r="I14" s="16">
        <f>VLOOKUP($F14,'PERMISOS DE EDIFICACIÓN'!$B$41:$AK$75,7,FALSE)</f>
        <v>0</v>
      </c>
      <c r="J14" s="16">
        <f>VLOOKUP($F14,'PERMISOS DE EDIFICACIÓN'!$B$41:$AK$75,10,FALSE)</f>
        <v>0</v>
      </c>
      <c r="K14" s="16">
        <f>VLOOKUP($F14,'PERMISOS DE EDIFICACIÓN'!$B$41:$AK$75,13,FALSE)</f>
        <v>0</v>
      </c>
      <c r="L14" s="16">
        <f>VLOOKUP($F14,'PERMISOS DE EDIFICACIÓN'!$B$41:$AK$75,16,FALSE)</f>
        <v>0</v>
      </c>
      <c r="M14" s="16">
        <f>VLOOKUP($F14,'PERMISOS DE EDIFICACIÓN'!$B$41:$AK$75,19,FALSE)</f>
        <v>0</v>
      </c>
      <c r="N14" s="16">
        <f>VLOOKUP($F14,'PERMISOS DE EDIFICACIÓN'!$B$41:$AK$75,22,FALSE)</f>
        <v>0</v>
      </c>
      <c r="O14" s="16">
        <f>VLOOKUP($F14,'PERMISOS DE EDIFICACIÓN'!$B$41:$AK$75,25,FALSE)</f>
        <v>0</v>
      </c>
      <c r="P14" s="16">
        <f>VLOOKUP($F14,'PERMISOS DE EDIFICACIÓN'!$B$41:$AK$75,29,FALSE)</f>
        <v>0</v>
      </c>
      <c r="Q14" s="16">
        <f>VLOOKUP($F14,'PERMISOS DE EDIFICACIÓN'!$B$41:$AK$75,32,FALSE)</f>
        <v>0</v>
      </c>
      <c r="R14" s="16">
        <f>VLOOKUP($F14,'PERMISOS DE EDIFICACIÓN'!$B$41:$AK$75,35,FALSE)</f>
        <v>0</v>
      </c>
      <c r="S14" s="16" t="e">
        <f t="shared" si="8"/>
        <v>#REF!</v>
      </c>
      <c r="T14" s="16" t="e">
        <f t="shared" si="1"/>
        <v>#REF!</v>
      </c>
      <c r="U14" s="16" t="e">
        <f t="shared" si="1"/>
        <v>#REF!</v>
      </c>
      <c r="V14" s="16" t="e">
        <f t="shared" si="1"/>
        <v>#REF!</v>
      </c>
      <c r="W14" s="16" t="e">
        <f t="shared" si="1"/>
        <v>#REF!</v>
      </c>
      <c r="X14" s="16" t="e">
        <f t="shared" si="1"/>
        <v>#REF!</v>
      </c>
      <c r="Y14" s="16" t="e">
        <f t="shared" si="1"/>
        <v>#REF!</v>
      </c>
      <c r="Z14" s="16" t="e">
        <f t="shared" si="1"/>
        <v>#REF!</v>
      </c>
      <c r="AA14" s="16" t="e">
        <f t="shared" si="1"/>
        <v>#REF!</v>
      </c>
      <c r="AB14" s="16" t="e">
        <f t="shared" si="1"/>
        <v>#REF!</v>
      </c>
      <c r="AC14" s="16" t="e">
        <f t="shared" si="1"/>
        <v>#REF!</v>
      </c>
      <c r="AD14" s="16">
        <f t="shared" si="2"/>
        <v>0</v>
      </c>
      <c r="AE14" s="16" t="e">
        <f t="shared" si="2"/>
        <v>#REF!</v>
      </c>
      <c r="AF14" s="16" t="e">
        <f t="shared" si="2"/>
        <v>#REF!</v>
      </c>
      <c r="AG14" s="16" t="e">
        <f t="shared" si="2"/>
        <v>#REF!</v>
      </c>
      <c r="AH14" s="16" t="e">
        <f t="shared" si="2"/>
        <v>#REF!</v>
      </c>
      <c r="AI14" s="16" t="e">
        <f t="shared" si="2"/>
        <v>#REF!</v>
      </c>
      <c r="AJ14" s="16" t="e">
        <f t="shared" si="2"/>
        <v>#REF!</v>
      </c>
      <c r="AK14" s="16" t="str">
        <f>Validación!AH13</f>
        <v>...</v>
      </c>
    </row>
    <row r="15" spans="1:37" s="16" customFormat="1" ht="12">
      <c r="A15" s="16" t="str">
        <f t="shared" si="3"/>
        <v>068050805</v>
      </c>
      <c r="B15" s="16" t="str">
        <f t="shared" si="4"/>
        <v>PCIA_DE_BUENOS_AIRES</v>
      </c>
      <c r="C15" s="16" t="str">
        <f t="shared" si="5"/>
        <v>TIGRE</v>
      </c>
      <c r="D15" s="16">
        <f t="shared" si="6"/>
        <v>2023</v>
      </c>
      <c r="E15" s="16" t="str">
        <f t="shared" si="7"/>
        <v>Mayo</v>
      </c>
      <c r="F15" s="16">
        <v>11</v>
      </c>
      <c r="G15" s="16" t="str">
        <f>VLOOKUP($F15,'PERMISOS DE EDIFICACIÓN'!$B$41:$C$75,2,TRUE)</f>
        <v>TRANSPORTE</v>
      </c>
      <c r="H15" s="16">
        <f>VLOOKUP($F15,'PERMISOS DE EDIFICACIÓN'!$B$41:$AK$75,4,FALSE)</f>
        <v>0</v>
      </c>
      <c r="I15" s="16">
        <f>VLOOKUP($F15,'PERMISOS DE EDIFICACIÓN'!$B$41:$AK$75,7,FALSE)</f>
        <v>0</v>
      </c>
      <c r="J15" s="16">
        <f>VLOOKUP($F15,'PERMISOS DE EDIFICACIÓN'!$B$41:$AK$75,10,FALSE)</f>
        <v>0</v>
      </c>
      <c r="K15" s="16">
        <f>VLOOKUP($F15,'PERMISOS DE EDIFICACIÓN'!$B$41:$AK$75,13,FALSE)</f>
        <v>0</v>
      </c>
      <c r="L15" s="16">
        <f>VLOOKUP($F15,'PERMISOS DE EDIFICACIÓN'!$B$41:$AK$75,16,FALSE)</f>
        <v>0</v>
      </c>
      <c r="M15" s="16">
        <f>VLOOKUP($F15,'PERMISOS DE EDIFICACIÓN'!$B$41:$AK$75,19,FALSE)</f>
        <v>0</v>
      </c>
      <c r="N15" s="16">
        <f>VLOOKUP($F15,'PERMISOS DE EDIFICACIÓN'!$B$41:$AK$75,22,FALSE)</f>
        <v>0</v>
      </c>
      <c r="O15" s="16">
        <f>VLOOKUP($F15,'PERMISOS DE EDIFICACIÓN'!$B$41:$AK$75,25,FALSE)</f>
        <v>0</v>
      </c>
      <c r="P15" s="16">
        <f>VLOOKUP($F15,'PERMISOS DE EDIFICACIÓN'!$B$41:$AK$75,29,FALSE)</f>
        <v>0</v>
      </c>
      <c r="Q15" s="16">
        <f>VLOOKUP($F15,'PERMISOS DE EDIFICACIÓN'!$B$41:$AK$75,32,FALSE)</f>
        <v>0</v>
      </c>
      <c r="R15" s="16">
        <f>VLOOKUP($F15,'PERMISOS DE EDIFICACIÓN'!$B$41:$AK$75,35,FALSE)</f>
        <v>0</v>
      </c>
      <c r="S15" s="16" t="e">
        <f t="shared" si="8"/>
        <v>#REF!</v>
      </c>
      <c r="T15" s="16" t="e">
        <f t="shared" si="1"/>
        <v>#REF!</v>
      </c>
      <c r="U15" s="16" t="e">
        <f t="shared" si="1"/>
        <v>#REF!</v>
      </c>
      <c r="V15" s="16" t="e">
        <f t="shared" si="1"/>
        <v>#REF!</v>
      </c>
      <c r="W15" s="16" t="e">
        <f t="shared" si="1"/>
        <v>#REF!</v>
      </c>
      <c r="X15" s="16" t="e">
        <f t="shared" si="1"/>
        <v>#REF!</v>
      </c>
      <c r="Y15" s="16" t="e">
        <f t="shared" si="1"/>
        <v>#REF!</v>
      </c>
      <c r="Z15" s="16" t="e">
        <f t="shared" si="1"/>
        <v>#REF!</v>
      </c>
      <c r="AA15" s="16" t="e">
        <f t="shared" si="1"/>
        <v>#REF!</v>
      </c>
      <c r="AB15" s="16" t="e">
        <f t="shared" si="1"/>
        <v>#REF!</v>
      </c>
      <c r="AC15" s="16" t="e">
        <f t="shared" si="1"/>
        <v>#REF!</v>
      </c>
      <c r="AD15" s="16">
        <f t="shared" si="2"/>
        <v>0</v>
      </c>
      <c r="AE15" s="16" t="e">
        <f t="shared" si="2"/>
        <v>#REF!</v>
      </c>
      <c r="AF15" s="16" t="e">
        <f t="shared" si="2"/>
        <v>#REF!</v>
      </c>
      <c r="AG15" s="16" t="e">
        <f t="shared" si="2"/>
        <v>#REF!</v>
      </c>
      <c r="AH15" s="16" t="e">
        <f t="shared" si="2"/>
        <v>#REF!</v>
      </c>
      <c r="AI15" s="16" t="e">
        <f t="shared" si="2"/>
        <v>#REF!</v>
      </c>
      <c r="AJ15" s="16" t="e">
        <f t="shared" si="2"/>
        <v>#REF!</v>
      </c>
      <c r="AK15" s="16" t="str">
        <f>Validación!AH14</f>
        <v>...</v>
      </c>
    </row>
    <row r="16" spans="1:37" s="16" customFormat="1" ht="12">
      <c r="A16" s="16" t="str">
        <f t="shared" si="3"/>
        <v>068050805</v>
      </c>
      <c r="B16" s="16" t="str">
        <f t="shared" si="4"/>
        <v>PCIA_DE_BUENOS_AIRES</v>
      </c>
      <c r="C16" s="16" t="str">
        <f t="shared" si="5"/>
        <v>TIGRE</v>
      </c>
      <c r="D16" s="16">
        <f t="shared" si="6"/>
        <v>2023</v>
      </c>
      <c r="E16" s="16" t="str">
        <f t="shared" si="7"/>
        <v>Mayo</v>
      </c>
      <c r="F16" s="16">
        <v>12</v>
      </c>
      <c r="G16" s="16" t="str">
        <f>VLOOKUP($F16,'PERMISOS DE EDIFICACIÓN'!$B$41:$C$75,2,TRUE)</f>
        <v>HOTELERÍA Y ALOJAMIENTO</v>
      </c>
      <c r="H16" s="16">
        <f>VLOOKUP($F16,'PERMISOS DE EDIFICACIÓN'!$B$41:$AK$75,4,FALSE)</f>
        <v>0</v>
      </c>
      <c r="I16" s="16">
        <f>VLOOKUP($F16,'PERMISOS DE EDIFICACIÓN'!$B$41:$AK$75,7,FALSE)</f>
        <v>0</v>
      </c>
      <c r="J16" s="16">
        <f>VLOOKUP($F16,'PERMISOS DE EDIFICACIÓN'!$B$41:$AK$75,10,FALSE)</f>
        <v>0</v>
      </c>
      <c r="K16" s="16">
        <f>VLOOKUP($F16,'PERMISOS DE EDIFICACIÓN'!$B$41:$AK$75,13,FALSE)</f>
        <v>0</v>
      </c>
      <c r="L16" s="16">
        <f>VLOOKUP($F16,'PERMISOS DE EDIFICACIÓN'!$B$41:$AK$75,16,FALSE)</f>
        <v>0</v>
      </c>
      <c r="M16" s="16">
        <f>VLOOKUP($F16,'PERMISOS DE EDIFICACIÓN'!$B$41:$AK$75,19,FALSE)</f>
        <v>0</v>
      </c>
      <c r="N16" s="16">
        <f>VLOOKUP($F16,'PERMISOS DE EDIFICACIÓN'!$B$41:$AK$75,22,FALSE)</f>
        <v>0</v>
      </c>
      <c r="O16" s="16">
        <f>VLOOKUP($F16,'PERMISOS DE EDIFICACIÓN'!$B$41:$AK$75,25,FALSE)</f>
        <v>0</v>
      </c>
      <c r="P16" s="16">
        <f>VLOOKUP($F16,'PERMISOS DE EDIFICACIÓN'!$B$41:$AK$75,29,FALSE)</f>
        <v>0</v>
      </c>
      <c r="Q16" s="16">
        <f>VLOOKUP($F16,'PERMISOS DE EDIFICACIÓN'!$B$41:$AK$75,32,FALSE)</f>
        <v>0</v>
      </c>
      <c r="R16" s="16">
        <f>VLOOKUP($F16,'PERMISOS DE EDIFICACIÓN'!$B$41:$AK$75,35,FALSE)</f>
        <v>0</v>
      </c>
      <c r="S16" s="16" t="e">
        <f t="shared" si="8"/>
        <v>#REF!</v>
      </c>
      <c r="T16" s="16" t="e">
        <f t="shared" si="1"/>
        <v>#REF!</v>
      </c>
      <c r="U16" s="16" t="e">
        <f t="shared" si="1"/>
        <v>#REF!</v>
      </c>
      <c r="V16" s="16" t="e">
        <f t="shared" si="1"/>
        <v>#REF!</v>
      </c>
      <c r="W16" s="16" t="e">
        <f t="shared" si="1"/>
        <v>#REF!</v>
      </c>
      <c r="X16" s="16" t="e">
        <f t="shared" si="1"/>
        <v>#REF!</v>
      </c>
      <c r="Y16" s="16" t="e">
        <f t="shared" si="1"/>
        <v>#REF!</v>
      </c>
      <c r="Z16" s="16" t="e">
        <f t="shared" si="1"/>
        <v>#REF!</v>
      </c>
      <c r="AA16" s="16" t="e">
        <f t="shared" si="1"/>
        <v>#REF!</v>
      </c>
      <c r="AB16" s="16" t="e">
        <f t="shared" si="1"/>
        <v>#REF!</v>
      </c>
      <c r="AC16" s="16" t="e">
        <f t="shared" si="1"/>
        <v>#REF!</v>
      </c>
      <c r="AD16" s="16">
        <f t="shared" si="2"/>
        <v>0</v>
      </c>
      <c r="AE16" s="16" t="e">
        <f t="shared" si="2"/>
        <v>#REF!</v>
      </c>
      <c r="AF16" s="16" t="e">
        <f t="shared" si="2"/>
        <v>#REF!</v>
      </c>
      <c r="AG16" s="16" t="e">
        <f t="shared" si="2"/>
        <v>#REF!</v>
      </c>
      <c r="AH16" s="16" t="e">
        <f t="shared" si="2"/>
        <v>#REF!</v>
      </c>
      <c r="AI16" s="16" t="e">
        <f t="shared" si="2"/>
        <v>#REF!</v>
      </c>
      <c r="AJ16" s="16" t="e">
        <f t="shared" si="2"/>
        <v>#REF!</v>
      </c>
      <c r="AK16" s="16" t="str">
        <f>Validación!AH15</f>
        <v>...</v>
      </c>
    </row>
    <row r="17" spans="1:37" s="16" customFormat="1" ht="12">
      <c r="A17" s="16" t="str">
        <f t="shared" si="3"/>
        <v>068050805</v>
      </c>
      <c r="B17" s="16" t="str">
        <f t="shared" si="4"/>
        <v>PCIA_DE_BUENOS_AIRES</v>
      </c>
      <c r="C17" s="16" t="str">
        <f t="shared" si="5"/>
        <v>TIGRE</v>
      </c>
      <c r="D17" s="16">
        <f t="shared" si="6"/>
        <v>2023</v>
      </c>
      <c r="E17" s="16" t="str">
        <f t="shared" si="7"/>
        <v>Mayo</v>
      </c>
      <c r="F17" s="16">
        <v>13</v>
      </c>
      <c r="G17" s="16" t="str">
        <f>VLOOKUP($F17,'PERMISOS DE EDIFICACIÓN'!$B$41:$C$75,2,TRUE)</f>
        <v>CULTURA Y ESPECTÁCULOS</v>
      </c>
      <c r="H17" s="16">
        <f>VLOOKUP($F17,'PERMISOS DE EDIFICACIÓN'!$B$41:$AK$75,4,FALSE)</f>
        <v>0</v>
      </c>
      <c r="I17" s="16">
        <f>VLOOKUP($F17,'PERMISOS DE EDIFICACIÓN'!$B$41:$AK$75,7,FALSE)</f>
        <v>0</v>
      </c>
      <c r="J17" s="16">
        <f>VLOOKUP($F17,'PERMISOS DE EDIFICACIÓN'!$B$41:$AK$75,10,FALSE)</f>
        <v>0</v>
      </c>
      <c r="K17" s="16">
        <f>VLOOKUP($F17,'PERMISOS DE EDIFICACIÓN'!$B$41:$AK$75,13,FALSE)</f>
        <v>0</v>
      </c>
      <c r="L17" s="16">
        <f>VLOOKUP($F17,'PERMISOS DE EDIFICACIÓN'!$B$41:$AK$75,16,FALSE)</f>
        <v>0</v>
      </c>
      <c r="M17" s="16">
        <f>VLOOKUP($F17,'PERMISOS DE EDIFICACIÓN'!$B$41:$AK$75,19,FALSE)</f>
        <v>0</v>
      </c>
      <c r="N17" s="16">
        <f>VLOOKUP($F17,'PERMISOS DE EDIFICACIÓN'!$B$41:$AK$75,22,FALSE)</f>
        <v>0</v>
      </c>
      <c r="O17" s="16">
        <f>VLOOKUP($F17,'PERMISOS DE EDIFICACIÓN'!$B$41:$AK$75,25,FALSE)</f>
        <v>0</v>
      </c>
      <c r="P17" s="16">
        <f>VLOOKUP($F17,'PERMISOS DE EDIFICACIÓN'!$B$41:$AK$75,29,FALSE)</f>
        <v>0</v>
      </c>
      <c r="Q17" s="16">
        <f>VLOOKUP($F17,'PERMISOS DE EDIFICACIÓN'!$B$41:$AK$75,32,FALSE)</f>
        <v>0</v>
      </c>
      <c r="R17" s="16">
        <f>VLOOKUP($F17,'PERMISOS DE EDIFICACIÓN'!$B$41:$AK$75,35,FALSE)</f>
        <v>0</v>
      </c>
      <c r="S17" s="16" t="e">
        <f t="shared" si="8"/>
        <v>#REF!</v>
      </c>
      <c r="T17" s="16" t="e">
        <f t="shared" si="1"/>
        <v>#REF!</v>
      </c>
      <c r="U17" s="16" t="e">
        <f t="shared" si="1"/>
        <v>#REF!</v>
      </c>
      <c r="V17" s="16" t="e">
        <f t="shared" si="1"/>
        <v>#REF!</v>
      </c>
      <c r="W17" s="16" t="e">
        <f t="shared" si="1"/>
        <v>#REF!</v>
      </c>
      <c r="X17" s="16" t="e">
        <f t="shared" si="1"/>
        <v>#REF!</v>
      </c>
      <c r="Y17" s="16" t="e">
        <f t="shared" si="1"/>
        <v>#REF!</v>
      </c>
      <c r="Z17" s="16" t="e">
        <f t="shared" si="1"/>
        <v>#REF!</v>
      </c>
      <c r="AA17" s="16" t="e">
        <f t="shared" si="1"/>
        <v>#REF!</v>
      </c>
      <c r="AB17" s="16" t="e">
        <f t="shared" si="1"/>
        <v>#REF!</v>
      </c>
      <c r="AC17" s="16" t="e">
        <f t="shared" si="1"/>
        <v>#REF!</v>
      </c>
      <c r="AD17" s="16">
        <f t="shared" si="2"/>
        <v>0</v>
      </c>
      <c r="AE17" s="16" t="e">
        <f t="shared" si="2"/>
        <v>#REF!</v>
      </c>
      <c r="AF17" s="16" t="e">
        <f t="shared" si="2"/>
        <v>#REF!</v>
      </c>
      <c r="AG17" s="16" t="e">
        <f t="shared" si="2"/>
        <v>#REF!</v>
      </c>
      <c r="AH17" s="16" t="e">
        <f t="shared" si="2"/>
        <v>#REF!</v>
      </c>
      <c r="AI17" s="16" t="e">
        <f t="shared" si="2"/>
        <v>#REF!</v>
      </c>
      <c r="AJ17" s="16" t="e">
        <f t="shared" si="2"/>
        <v>#REF!</v>
      </c>
      <c r="AK17" s="16" t="str">
        <f>Validación!AH16</f>
        <v>...</v>
      </c>
    </row>
    <row r="18" spans="1:37" s="16" customFormat="1" ht="12">
      <c r="A18" s="16" t="str">
        <f t="shared" si="3"/>
        <v>068050805</v>
      </c>
      <c r="B18" s="16" t="str">
        <f t="shared" si="4"/>
        <v>PCIA_DE_BUENOS_AIRES</v>
      </c>
      <c r="C18" s="16" t="str">
        <f t="shared" si="5"/>
        <v>TIGRE</v>
      </c>
      <c r="D18" s="16">
        <f t="shared" si="6"/>
        <v>2023</v>
      </c>
      <c r="E18" s="16" t="str">
        <f t="shared" si="7"/>
        <v>Mayo</v>
      </c>
      <c r="F18" s="16">
        <v>14</v>
      </c>
      <c r="G18" s="16" t="str">
        <f>VLOOKUP($F18,'PERMISOS DE EDIFICACIÓN'!$B$41:$C$75,2,TRUE)</f>
        <v>RECREACIÓN Y DEPORTES</v>
      </c>
      <c r="H18" s="16">
        <f>VLOOKUP($F18,'PERMISOS DE EDIFICACIÓN'!$B$41:$AK$75,4,FALSE)</f>
        <v>0</v>
      </c>
      <c r="I18" s="16">
        <f>VLOOKUP($F18,'PERMISOS DE EDIFICACIÓN'!$B$41:$AK$75,7,FALSE)</f>
        <v>0</v>
      </c>
      <c r="J18" s="16">
        <f>VLOOKUP($F18,'PERMISOS DE EDIFICACIÓN'!$B$41:$AK$75,10,FALSE)</f>
        <v>0</v>
      </c>
      <c r="K18" s="16">
        <f>VLOOKUP($F18,'PERMISOS DE EDIFICACIÓN'!$B$41:$AK$75,13,FALSE)</f>
        <v>0</v>
      </c>
      <c r="L18" s="16">
        <f>VLOOKUP($F18,'PERMISOS DE EDIFICACIÓN'!$B$41:$AK$75,16,FALSE)</f>
        <v>0</v>
      </c>
      <c r="M18" s="16">
        <f>VLOOKUP($F18,'PERMISOS DE EDIFICACIÓN'!$B$41:$AK$75,19,FALSE)</f>
        <v>0</v>
      </c>
      <c r="N18" s="16">
        <f>VLOOKUP($F18,'PERMISOS DE EDIFICACIÓN'!$B$41:$AK$75,22,FALSE)</f>
        <v>0</v>
      </c>
      <c r="O18" s="16">
        <f>VLOOKUP($F18,'PERMISOS DE EDIFICACIÓN'!$B$41:$AK$75,25,FALSE)</f>
        <v>0</v>
      </c>
      <c r="P18" s="16">
        <f>VLOOKUP($F18,'PERMISOS DE EDIFICACIÓN'!$B$41:$AK$75,29,FALSE)</f>
        <v>0</v>
      </c>
      <c r="Q18" s="16">
        <f>VLOOKUP($F18,'PERMISOS DE EDIFICACIÓN'!$B$41:$AK$75,32,FALSE)</f>
        <v>0</v>
      </c>
      <c r="R18" s="16">
        <f>VLOOKUP($F18,'PERMISOS DE EDIFICACIÓN'!$B$41:$AK$75,35,FALSE)</f>
        <v>0</v>
      </c>
      <c r="S18" s="16" t="e">
        <f t="shared" si="8"/>
        <v>#REF!</v>
      </c>
      <c r="T18" s="16" t="e">
        <f t="shared" si="1"/>
        <v>#REF!</v>
      </c>
      <c r="U18" s="16" t="e">
        <f t="shared" si="1"/>
        <v>#REF!</v>
      </c>
      <c r="V18" s="16" t="e">
        <f t="shared" si="1"/>
        <v>#REF!</v>
      </c>
      <c r="W18" s="16" t="e">
        <f t="shared" si="1"/>
        <v>#REF!</v>
      </c>
      <c r="X18" s="16" t="e">
        <f t="shared" si="1"/>
        <v>#REF!</v>
      </c>
      <c r="Y18" s="16" t="e">
        <f t="shared" si="1"/>
        <v>#REF!</v>
      </c>
      <c r="Z18" s="16" t="e">
        <f t="shared" si="1"/>
        <v>#REF!</v>
      </c>
      <c r="AA18" s="16" t="e">
        <f t="shared" si="1"/>
        <v>#REF!</v>
      </c>
      <c r="AB18" s="16" t="e">
        <f t="shared" si="1"/>
        <v>#REF!</v>
      </c>
      <c r="AC18" s="16" t="e">
        <f t="shared" si="1"/>
        <v>#REF!</v>
      </c>
      <c r="AD18" s="16">
        <f t="shared" si="2"/>
        <v>0</v>
      </c>
      <c r="AE18" s="16" t="e">
        <f t="shared" si="2"/>
        <v>#REF!</v>
      </c>
      <c r="AF18" s="16" t="e">
        <f t="shared" si="2"/>
        <v>#REF!</v>
      </c>
      <c r="AG18" s="16" t="e">
        <f t="shared" si="2"/>
        <v>#REF!</v>
      </c>
      <c r="AH18" s="16" t="e">
        <f t="shared" si="2"/>
        <v>#REF!</v>
      </c>
      <c r="AI18" s="16" t="e">
        <f t="shared" si="2"/>
        <v>#REF!</v>
      </c>
      <c r="AJ18" s="16" t="e">
        <f t="shared" si="2"/>
        <v>#REF!</v>
      </c>
      <c r="AK18" s="16" t="str">
        <f>Validación!AH17</f>
        <v>...</v>
      </c>
    </row>
    <row r="19" spans="1:37" s="16" customFormat="1" ht="12">
      <c r="A19" s="16" t="str">
        <f t="shared" si="3"/>
        <v>068050805</v>
      </c>
      <c r="B19" s="16" t="str">
        <f t="shared" si="4"/>
        <v>PCIA_DE_BUENOS_AIRES</v>
      </c>
      <c r="C19" s="16" t="str">
        <f t="shared" si="5"/>
        <v>TIGRE</v>
      </c>
      <c r="D19" s="16">
        <f t="shared" si="6"/>
        <v>2023</v>
      </c>
      <c r="E19" s="16" t="str">
        <f t="shared" si="7"/>
        <v>Mayo</v>
      </c>
      <c r="F19" s="16">
        <v>15</v>
      </c>
      <c r="G19" s="16" t="str">
        <f>VLOOKUP($F19,'PERMISOS DE EDIFICACIÓN'!$B$41:$C$75,2,TRUE)</f>
        <v>ARQUITECTURA FUNERARIA</v>
      </c>
      <c r="H19" s="16">
        <f>VLOOKUP($F19,'PERMISOS DE EDIFICACIÓN'!$B$41:$AK$75,4,FALSE)</f>
        <v>0</v>
      </c>
      <c r="I19" s="16">
        <f>VLOOKUP($F19,'PERMISOS DE EDIFICACIÓN'!$B$41:$AK$75,7,FALSE)</f>
        <v>0</v>
      </c>
      <c r="J19" s="16">
        <f>VLOOKUP($F19,'PERMISOS DE EDIFICACIÓN'!$B$41:$AK$75,10,FALSE)</f>
        <v>0</v>
      </c>
      <c r="K19" s="16">
        <f>VLOOKUP($F19,'PERMISOS DE EDIFICACIÓN'!$B$41:$AK$75,13,FALSE)</f>
        <v>0</v>
      </c>
      <c r="L19" s="16">
        <f>VLOOKUP($F19,'PERMISOS DE EDIFICACIÓN'!$B$41:$AK$75,16,FALSE)</f>
        <v>0</v>
      </c>
      <c r="M19" s="16">
        <f>VLOOKUP($F19,'PERMISOS DE EDIFICACIÓN'!$B$41:$AK$75,19,FALSE)</f>
        <v>0</v>
      </c>
      <c r="N19" s="16">
        <f>VLOOKUP($F19,'PERMISOS DE EDIFICACIÓN'!$B$41:$AK$75,22,FALSE)</f>
        <v>0</v>
      </c>
      <c r="O19" s="16">
        <f>VLOOKUP($F19,'PERMISOS DE EDIFICACIÓN'!$B$41:$AK$75,25,FALSE)</f>
        <v>0</v>
      </c>
      <c r="P19" s="16">
        <f>VLOOKUP($F19,'PERMISOS DE EDIFICACIÓN'!$B$41:$AK$75,29,FALSE)</f>
        <v>0</v>
      </c>
      <c r="Q19" s="16">
        <f>VLOOKUP($F19,'PERMISOS DE EDIFICACIÓN'!$B$41:$AK$75,32,FALSE)</f>
        <v>0</v>
      </c>
      <c r="R19" s="16">
        <f>VLOOKUP($F19,'PERMISOS DE EDIFICACIÓN'!$B$41:$AK$75,35,FALSE)</f>
        <v>0</v>
      </c>
      <c r="S19" s="16" t="e">
        <f t="shared" si="8"/>
        <v>#REF!</v>
      </c>
      <c r="T19" s="16" t="e">
        <f t="shared" si="1"/>
        <v>#REF!</v>
      </c>
      <c r="U19" s="16" t="e">
        <f t="shared" si="1"/>
        <v>#REF!</v>
      </c>
      <c r="V19" s="16" t="e">
        <f t="shared" si="1"/>
        <v>#REF!</v>
      </c>
      <c r="W19" s="16" t="e">
        <f t="shared" si="1"/>
        <v>#REF!</v>
      </c>
      <c r="X19" s="16" t="e">
        <f t="shared" si="1"/>
        <v>#REF!</v>
      </c>
      <c r="Y19" s="16" t="e">
        <f t="shared" si="1"/>
        <v>#REF!</v>
      </c>
      <c r="Z19" s="16" t="e">
        <f t="shared" si="1"/>
        <v>#REF!</v>
      </c>
      <c r="AA19" s="16" t="e">
        <f t="shared" si="1"/>
        <v>#REF!</v>
      </c>
      <c r="AB19" s="16" t="e">
        <f t="shared" si="1"/>
        <v>#REF!</v>
      </c>
      <c r="AC19" s="16" t="e">
        <f t="shared" si="1"/>
        <v>#REF!</v>
      </c>
      <c r="AD19" s="16">
        <f t="shared" si="2"/>
        <v>0</v>
      </c>
      <c r="AE19" s="16" t="e">
        <f t="shared" si="2"/>
        <v>#REF!</v>
      </c>
      <c r="AF19" s="16" t="e">
        <f t="shared" si="2"/>
        <v>#REF!</v>
      </c>
      <c r="AG19" s="16" t="e">
        <f t="shared" si="2"/>
        <v>#REF!</v>
      </c>
      <c r="AH19" s="16" t="e">
        <f t="shared" si="2"/>
        <v>#REF!</v>
      </c>
      <c r="AI19" s="16" t="e">
        <f t="shared" si="2"/>
        <v>#REF!</v>
      </c>
      <c r="AJ19" s="16" t="e">
        <f t="shared" si="2"/>
        <v>#REF!</v>
      </c>
      <c r="AK19" s="16" t="str">
        <f>Validación!AH18</f>
        <v>...</v>
      </c>
    </row>
    <row r="20" spans="1:37" s="16" customFormat="1" ht="12">
      <c r="A20" s="16" t="str">
        <f t="shared" si="3"/>
        <v>068050805</v>
      </c>
      <c r="B20" s="16" t="str">
        <f t="shared" si="4"/>
        <v>PCIA_DE_BUENOS_AIRES</v>
      </c>
      <c r="C20" s="16" t="str">
        <f t="shared" si="5"/>
        <v>TIGRE</v>
      </c>
      <c r="D20" s="16">
        <f t="shared" si="6"/>
        <v>2023</v>
      </c>
      <c r="E20" s="16" t="str">
        <f t="shared" si="7"/>
        <v>Mayo</v>
      </c>
      <c r="F20" s="16">
        <v>16</v>
      </c>
      <c r="G20" s="16" t="str">
        <f>VLOOKUP($F20,'PERMISOS DE EDIFICACIÓN'!$B$41:$C$75,2,TRUE)</f>
        <v>GASTRONOMÍA</v>
      </c>
      <c r="H20" s="16">
        <f>VLOOKUP($F20,'PERMISOS DE EDIFICACIÓN'!$B$41:$AK$75,4,FALSE)</f>
        <v>0</v>
      </c>
      <c r="I20" s="16">
        <f>VLOOKUP($F20,'PERMISOS DE EDIFICACIÓN'!$B$41:$AK$75,7,FALSE)</f>
        <v>0</v>
      </c>
      <c r="J20" s="16">
        <f>VLOOKUP($F20,'PERMISOS DE EDIFICACIÓN'!$B$41:$AK$75,10,FALSE)</f>
        <v>0</v>
      </c>
      <c r="K20" s="16">
        <f>VLOOKUP($F20,'PERMISOS DE EDIFICACIÓN'!$B$41:$AK$75,13,FALSE)</f>
        <v>0</v>
      </c>
      <c r="L20" s="16">
        <f>VLOOKUP($F20,'PERMISOS DE EDIFICACIÓN'!$B$41:$AK$75,16,FALSE)</f>
        <v>0</v>
      </c>
      <c r="M20" s="16">
        <f>VLOOKUP($F20,'PERMISOS DE EDIFICACIÓN'!$B$41:$AK$75,19,FALSE)</f>
        <v>0</v>
      </c>
      <c r="N20" s="16">
        <f>VLOOKUP($F20,'PERMISOS DE EDIFICACIÓN'!$B$41:$AK$75,22,FALSE)</f>
        <v>0</v>
      </c>
      <c r="O20" s="16">
        <f>VLOOKUP($F20,'PERMISOS DE EDIFICACIÓN'!$B$41:$AK$75,25,FALSE)</f>
        <v>0</v>
      </c>
      <c r="P20" s="16">
        <f>VLOOKUP($F20,'PERMISOS DE EDIFICACIÓN'!$B$41:$AK$75,29,FALSE)</f>
        <v>0</v>
      </c>
      <c r="Q20" s="16">
        <f>VLOOKUP($F20,'PERMISOS DE EDIFICACIÓN'!$B$41:$AK$75,32,FALSE)</f>
        <v>0</v>
      </c>
      <c r="R20" s="16">
        <f>VLOOKUP($F20,'PERMISOS DE EDIFICACIÓN'!$B$41:$AK$75,35,FALSE)</f>
        <v>0</v>
      </c>
      <c r="S20" s="16" t="e">
        <f t="shared" si="8"/>
        <v>#REF!</v>
      </c>
      <c r="T20" s="16" t="e">
        <f t="shared" si="1"/>
        <v>#REF!</v>
      </c>
      <c r="U20" s="16" t="e">
        <f t="shared" si="1"/>
        <v>#REF!</v>
      </c>
      <c r="V20" s="16" t="e">
        <f t="shared" si="1"/>
        <v>#REF!</v>
      </c>
      <c r="W20" s="16" t="e">
        <f t="shared" si="1"/>
        <v>#REF!</v>
      </c>
      <c r="X20" s="16" t="e">
        <f t="shared" si="1"/>
        <v>#REF!</v>
      </c>
      <c r="Y20" s="16" t="e">
        <f t="shared" si="1"/>
        <v>#REF!</v>
      </c>
      <c r="Z20" s="16" t="e">
        <f t="shared" si="1"/>
        <v>#REF!</v>
      </c>
      <c r="AA20" s="16" t="e">
        <f t="shared" si="1"/>
        <v>#REF!</v>
      </c>
      <c r="AB20" s="16" t="e">
        <f t="shared" si="1"/>
        <v>#REF!</v>
      </c>
      <c r="AC20" s="16" t="e">
        <f t="shared" si="1"/>
        <v>#REF!</v>
      </c>
      <c r="AD20" s="16">
        <f t="shared" si="2"/>
        <v>0</v>
      </c>
      <c r="AE20" s="16" t="e">
        <f t="shared" si="2"/>
        <v>#REF!</v>
      </c>
      <c r="AF20" s="16" t="e">
        <f t="shared" si="2"/>
        <v>#REF!</v>
      </c>
      <c r="AG20" s="16" t="e">
        <f t="shared" si="2"/>
        <v>#REF!</v>
      </c>
      <c r="AH20" s="16" t="e">
        <f t="shared" si="2"/>
        <v>#REF!</v>
      </c>
      <c r="AI20" s="16" t="e">
        <f t="shared" si="2"/>
        <v>#REF!</v>
      </c>
      <c r="AJ20" s="16" t="e">
        <f t="shared" si="2"/>
        <v>#REF!</v>
      </c>
      <c r="AK20" s="16" t="str">
        <f>Validación!AH19</f>
        <v>...</v>
      </c>
    </row>
    <row r="21" spans="1:37" s="16" customFormat="1" ht="12">
      <c r="A21" s="16" t="str">
        <f t="shared" si="3"/>
        <v>068050805</v>
      </c>
      <c r="B21" s="16" t="str">
        <f t="shared" si="4"/>
        <v>PCIA_DE_BUENOS_AIRES</v>
      </c>
      <c r="C21" s="16" t="str">
        <f t="shared" si="5"/>
        <v>TIGRE</v>
      </c>
      <c r="D21" s="16">
        <f t="shared" si="6"/>
        <v>2023</v>
      </c>
      <c r="E21" s="16" t="str">
        <f t="shared" si="7"/>
        <v>Mayo</v>
      </c>
      <c r="F21" s="16">
        <v>17</v>
      </c>
      <c r="G21" s="16" t="str">
        <f>VLOOKUP($F21,'PERMISOS DE EDIFICACIÓN'!$B$41:$C$75,2,TRUE)</f>
        <v>OTROS DESTINOS</v>
      </c>
      <c r="H21" s="16">
        <f>VLOOKUP($F21,'PERMISOS DE EDIFICACIÓN'!$B$41:$AK$75,4,FALSE)</f>
        <v>0</v>
      </c>
      <c r="I21" s="16">
        <f>VLOOKUP($F21,'PERMISOS DE EDIFICACIÓN'!$B$41:$AK$75,7,FALSE)</f>
        <v>0</v>
      </c>
      <c r="J21" s="16">
        <f>VLOOKUP($F21,'PERMISOS DE EDIFICACIÓN'!$B$41:$AK$75,10,FALSE)</f>
        <v>0</v>
      </c>
      <c r="K21" s="16">
        <f>VLOOKUP($F21,'PERMISOS DE EDIFICACIÓN'!$B$41:$AK$75,13,FALSE)</f>
        <v>0</v>
      </c>
      <c r="L21" s="16">
        <f>VLOOKUP($F21,'PERMISOS DE EDIFICACIÓN'!$B$41:$AK$75,16,FALSE)</f>
        <v>0</v>
      </c>
      <c r="M21" s="16">
        <f>VLOOKUP($F21,'PERMISOS DE EDIFICACIÓN'!$B$41:$AK$75,19,FALSE)</f>
        <v>0</v>
      </c>
      <c r="N21" s="16">
        <f>VLOOKUP($F21,'PERMISOS DE EDIFICACIÓN'!$B$41:$AK$75,22,FALSE)</f>
        <v>0</v>
      </c>
      <c r="O21" s="16">
        <f>VLOOKUP($F21,'PERMISOS DE EDIFICACIÓN'!$B$41:$AK$75,25,FALSE)</f>
        <v>0</v>
      </c>
      <c r="P21" s="16">
        <f>VLOOKUP($F21,'PERMISOS DE EDIFICACIÓN'!$B$41:$AK$75,29,FALSE)</f>
        <v>0</v>
      </c>
      <c r="Q21" s="16">
        <f>VLOOKUP($F21,'PERMISOS DE EDIFICACIÓN'!$B$41:$AK$75,32,FALSE)</f>
        <v>0</v>
      </c>
      <c r="R21" s="16">
        <f>VLOOKUP($F21,'PERMISOS DE EDIFICACIÓN'!$B$41:$AK$75,35,FALSE)</f>
        <v>0</v>
      </c>
      <c r="S21" s="16" t="e">
        <f t="shared" si="8"/>
        <v>#REF!</v>
      </c>
      <c r="T21" s="16" t="e">
        <f t="shared" si="1"/>
        <v>#REF!</v>
      </c>
      <c r="U21" s="16" t="e">
        <f t="shared" si="1"/>
        <v>#REF!</v>
      </c>
      <c r="V21" s="16" t="e">
        <f t="shared" si="1"/>
        <v>#REF!</v>
      </c>
      <c r="W21" s="16" t="e">
        <f t="shared" si="1"/>
        <v>#REF!</v>
      </c>
      <c r="X21" s="16" t="e">
        <f t="shared" si="1"/>
        <v>#REF!</v>
      </c>
      <c r="Y21" s="16" t="e">
        <f t="shared" si="1"/>
        <v>#REF!</v>
      </c>
      <c r="Z21" s="16" t="e">
        <f t="shared" si="1"/>
        <v>#REF!</v>
      </c>
      <c r="AA21" s="16" t="e">
        <f t="shared" si="1"/>
        <v>#REF!</v>
      </c>
      <c r="AB21" s="16" t="e">
        <f t="shared" si="1"/>
        <v>#REF!</v>
      </c>
      <c r="AC21" s="16" t="e">
        <f t="shared" si="1"/>
        <v>#REF!</v>
      </c>
      <c r="AD21" s="16">
        <f t="shared" si="2"/>
        <v>0</v>
      </c>
      <c r="AE21" s="16" t="e">
        <f t="shared" si="2"/>
        <v>#REF!</v>
      </c>
      <c r="AF21" s="16" t="e">
        <f t="shared" si="2"/>
        <v>#REF!</v>
      </c>
      <c r="AG21" s="16" t="e">
        <f t="shared" si="2"/>
        <v>#REF!</v>
      </c>
      <c r="AH21" s="16" t="e">
        <f t="shared" si="2"/>
        <v>#REF!</v>
      </c>
      <c r="AI21" s="16" t="e">
        <f t="shared" si="2"/>
        <v>#REF!</v>
      </c>
      <c r="AJ21" s="16" t="e">
        <f t="shared" si="2"/>
        <v>#REF!</v>
      </c>
      <c r="AK21" s="16" t="str">
        <f>Validación!AH20</f>
        <v>...</v>
      </c>
    </row>
    <row r="22" spans="1:37" s="16" customFormat="1" ht="12"/>
  </sheetData>
  <mergeCells count="34">
    <mergeCell ref="AD1:AJ1"/>
    <mergeCell ref="AD2:AD3"/>
    <mergeCell ref="AE2:AE3"/>
    <mergeCell ref="AF2:AF3"/>
    <mergeCell ref="AG2:AG3"/>
    <mergeCell ref="AH2:AH3"/>
    <mergeCell ref="AI2:AI3"/>
    <mergeCell ref="AJ2:AJ3"/>
    <mergeCell ref="S1:X1"/>
    <mergeCell ref="S2:S3"/>
    <mergeCell ref="T2:T3"/>
    <mergeCell ref="U2:U3"/>
    <mergeCell ref="A1:E1"/>
    <mergeCell ref="F3:F4"/>
    <mergeCell ref="G3:G4"/>
    <mergeCell ref="H3:I3"/>
    <mergeCell ref="J3:N3"/>
    <mergeCell ref="O3:R3"/>
    <mergeCell ref="Y1:AC1"/>
    <mergeCell ref="F1:R1"/>
    <mergeCell ref="A2:A3"/>
    <mergeCell ref="B2:B3"/>
    <mergeCell ref="C2:C3"/>
    <mergeCell ref="D2:D3"/>
    <mergeCell ref="E2:E3"/>
    <mergeCell ref="V2:V3"/>
    <mergeCell ref="W2:W3"/>
    <mergeCell ref="X2:X3"/>
    <mergeCell ref="Y2:Y3"/>
    <mergeCell ref="F2:R2"/>
    <mergeCell ref="Z2:Z3"/>
    <mergeCell ref="AA2:AA3"/>
    <mergeCell ref="AB2:AB3"/>
    <mergeCell ref="AC2:A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B353"/>
  <sheetViews>
    <sheetView workbookViewId="0">
      <selection activeCell="H83" sqref="H83"/>
    </sheetView>
  </sheetViews>
  <sheetFormatPr baseColWidth="10" defaultRowHeight="15"/>
  <cols>
    <col min="4" max="4" width="25.140625" customWidth="1"/>
    <col min="5" max="5" width="13.42578125" customWidth="1"/>
    <col min="6" max="6" width="22" customWidth="1"/>
  </cols>
  <sheetData>
    <row r="1" spans="3:28">
      <c r="C1" s="22" t="s">
        <v>189</v>
      </c>
    </row>
    <row r="2" spans="3:28">
      <c r="D2" s="9" t="s">
        <v>0</v>
      </c>
      <c r="E2" s="9" t="s">
        <v>160</v>
      </c>
      <c r="F2" s="9" t="s">
        <v>161</v>
      </c>
      <c r="G2" s="9" t="s">
        <v>47</v>
      </c>
      <c r="H2" s="9" t="s">
        <v>48</v>
      </c>
      <c r="I2" s="9" t="s">
        <v>49</v>
      </c>
      <c r="J2" s="9" t="s">
        <v>50</v>
      </c>
      <c r="K2" s="9" t="s">
        <v>51</v>
      </c>
      <c r="L2" s="9" t="s">
        <v>162</v>
      </c>
      <c r="M2" s="9" t="s">
        <v>52</v>
      </c>
      <c r="N2" s="9" t="s">
        <v>53</v>
      </c>
      <c r="O2" s="9" t="s">
        <v>163</v>
      </c>
      <c r="P2" s="9" t="s">
        <v>164</v>
      </c>
      <c r="Q2" s="9" t="s">
        <v>55</v>
      </c>
      <c r="R2" s="9" t="s">
        <v>56</v>
      </c>
      <c r="S2" s="9" t="s">
        <v>57</v>
      </c>
      <c r="T2" s="9" t="s">
        <v>165</v>
      </c>
      <c r="U2" s="9" t="s">
        <v>58</v>
      </c>
      <c r="V2" s="9" t="s">
        <v>166</v>
      </c>
      <c r="W2" s="9" t="s">
        <v>167</v>
      </c>
      <c r="X2" s="9" t="s">
        <v>168</v>
      </c>
      <c r="Y2" s="9" t="s">
        <v>169</v>
      </c>
      <c r="Z2" s="9" t="s">
        <v>170</v>
      </c>
      <c r="AA2" s="9" t="s">
        <v>171</v>
      </c>
      <c r="AB2" s="9" t="s">
        <v>62</v>
      </c>
    </row>
    <row r="3" spans="3:28">
      <c r="D3" t="s">
        <v>160</v>
      </c>
      <c r="E3" t="s">
        <v>657</v>
      </c>
      <c r="F3" t="s">
        <v>250</v>
      </c>
      <c r="G3" t="s">
        <v>658</v>
      </c>
      <c r="H3" t="s">
        <v>73</v>
      </c>
      <c r="I3" t="s">
        <v>370</v>
      </c>
      <c r="J3" t="s">
        <v>92</v>
      </c>
      <c r="K3" t="s">
        <v>661</v>
      </c>
      <c r="L3" t="s">
        <v>662</v>
      </c>
      <c r="M3" t="s">
        <v>101</v>
      </c>
      <c r="N3" t="s">
        <v>665</v>
      </c>
      <c r="O3" t="s">
        <v>667</v>
      </c>
      <c r="P3" t="s">
        <v>106</v>
      </c>
      <c r="Q3" t="s">
        <v>288</v>
      </c>
      <c r="R3" t="s">
        <v>671</v>
      </c>
      <c r="S3" t="s">
        <v>116</v>
      </c>
      <c r="T3" t="s">
        <v>119</v>
      </c>
      <c r="U3" t="s">
        <v>679</v>
      </c>
      <c r="V3" t="s">
        <v>112</v>
      </c>
      <c r="W3" t="s">
        <v>60</v>
      </c>
      <c r="X3" t="s">
        <v>684</v>
      </c>
      <c r="Y3" t="s">
        <v>686</v>
      </c>
      <c r="Z3" t="s">
        <v>156</v>
      </c>
      <c r="AA3" t="s">
        <v>695</v>
      </c>
      <c r="AB3" t="s">
        <v>158</v>
      </c>
    </row>
    <row r="4" spans="3:28">
      <c r="D4" t="s">
        <v>161</v>
      </c>
      <c r="F4" t="s">
        <v>251</v>
      </c>
      <c r="G4" t="s">
        <v>72</v>
      </c>
      <c r="H4" t="s">
        <v>74</v>
      </c>
      <c r="I4" t="s">
        <v>49</v>
      </c>
      <c r="K4" t="s">
        <v>93</v>
      </c>
      <c r="L4" t="s">
        <v>97</v>
      </c>
      <c r="M4" t="s">
        <v>52</v>
      </c>
      <c r="N4" t="s">
        <v>666</v>
      </c>
      <c r="O4" t="s">
        <v>105</v>
      </c>
      <c r="P4" t="s">
        <v>54</v>
      </c>
      <c r="Q4" t="s">
        <v>107</v>
      </c>
      <c r="R4" t="s">
        <v>114</v>
      </c>
      <c r="S4" t="s">
        <v>674</v>
      </c>
      <c r="T4" t="s">
        <v>120</v>
      </c>
      <c r="U4" t="s">
        <v>680</v>
      </c>
      <c r="V4" t="s">
        <v>682</v>
      </c>
      <c r="W4" t="s">
        <v>683</v>
      </c>
      <c r="X4" t="s">
        <v>375</v>
      </c>
      <c r="Y4" t="s">
        <v>129</v>
      </c>
      <c r="Z4" t="s">
        <v>201</v>
      </c>
      <c r="AA4" t="s">
        <v>157</v>
      </c>
      <c r="AB4" t="s">
        <v>696</v>
      </c>
    </row>
    <row r="5" spans="3:28">
      <c r="D5" t="s">
        <v>47</v>
      </c>
      <c r="F5" t="s">
        <v>252</v>
      </c>
      <c r="H5" t="s">
        <v>75</v>
      </c>
      <c r="I5" t="s">
        <v>660</v>
      </c>
      <c r="K5" t="s">
        <v>94</v>
      </c>
      <c r="L5" t="s">
        <v>371</v>
      </c>
      <c r="N5" t="s">
        <v>102</v>
      </c>
      <c r="Q5" t="s">
        <v>108</v>
      </c>
      <c r="R5" t="s">
        <v>113</v>
      </c>
      <c r="S5" t="s">
        <v>675</v>
      </c>
      <c r="T5" t="s">
        <v>121</v>
      </c>
      <c r="U5" t="s">
        <v>58</v>
      </c>
      <c r="V5" t="s">
        <v>125</v>
      </c>
      <c r="X5" t="s">
        <v>685</v>
      </c>
      <c r="Y5" t="s">
        <v>130</v>
      </c>
      <c r="AB5" t="s">
        <v>697</v>
      </c>
    </row>
    <row r="6" spans="3:28">
      <c r="D6" t="s">
        <v>48</v>
      </c>
      <c r="F6" t="s">
        <v>63</v>
      </c>
      <c r="H6" t="s">
        <v>48</v>
      </c>
      <c r="I6" t="s">
        <v>89</v>
      </c>
      <c r="K6" t="s">
        <v>95</v>
      </c>
      <c r="L6" t="s">
        <v>98</v>
      </c>
      <c r="N6" t="s">
        <v>103</v>
      </c>
      <c r="Q6" t="s">
        <v>109</v>
      </c>
      <c r="R6" t="s">
        <v>672</v>
      </c>
      <c r="S6" t="s">
        <v>676</v>
      </c>
      <c r="T6" t="s">
        <v>122</v>
      </c>
      <c r="U6" t="s">
        <v>681</v>
      </c>
      <c r="V6" t="s">
        <v>126</v>
      </c>
      <c r="Y6" t="s">
        <v>131</v>
      </c>
      <c r="AB6" t="s">
        <v>376</v>
      </c>
    </row>
    <row r="7" spans="3:28">
      <c r="D7" t="s">
        <v>49</v>
      </c>
      <c r="F7" t="s">
        <v>253</v>
      </c>
      <c r="H7" t="s">
        <v>76</v>
      </c>
      <c r="I7" t="s">
        <v>90</v>
      </c>
      <c r="K7" t="s">
        <v>96</v>
      </c>
      <c r="L7" t="s">
        <v>663</v>
      </c>
      <c r="N7" t="s">
        <v>104</v>
      </c>
      <c r="Q7" t="s">
        <v>668</v>
      </c>
      <c r="R7" t="s">
        <v>115</v>
      </c>
      <c r="S7" t="s">
        <v>117</v>
      </c>
      <c r="T7" t="s">
        <v>123</v>
      </c>
      <c r="U7" t="s">
        <v>124</v>
      </c>
      <c r="V7" t="s">
        <v>95</v>
      </c>
      <c r="Y7" t="s">
        <v>687</v>
      </c>
      <c r="AB7" t="s">
        <v>703</v>
      </c>
    </row>
    <row r="8" spans="3:28">
      <c r="D8" t="s">
        <v>50</v>
      </c>
      <c r="F8" t="s">
        <v>130</v>
      </c>
      <c r="H8" t="s">
        <v>77</v>
      </c>
      <c r="I8" t="s">
        <v>91</v>
      </c>
      <c r="L8" t="s">
        <v>664</v>
      </c>
      <c r="Q8" t="s">
        <v>319</v>
      </c>
      <c r="R8" t="s">
        <v>673</v>
      </c>
      <c r="S8" t="s">
        <v>677</v>
      </c>
      <c r="V8" t="s">
        <v>127</v>
      </c>
      <c r="Y8" t="s">
        <v>132</v>
      </c>
      <c r="AB8" t="s">
        <v>698</v>
      </c>
    </row>
    <row r="9" spans="3:28">
      <c r="D9" t="s">
        <v>51</v>
      </c>
      <c r="F9" t="s">
        <v>254</v>
      </c>
      <c r="H9" t="s">
        <v>78</v>
      </c>
      <c r="L9" t="s">
        <v>99</v>
      </c>
      <c r="Q9" t="s">
        <v>55</v>
      </c>
      <c r="S9" t="s">
        <v>678</v>
      </c>
      <c r="V9" t="s">
        <v>59</v>
      </c>
      <c r="Y9" t="s">
        <v>133</v>
      </c>
      <c r="AB9" t="s">
        <v>699</v>
      </c>
    </row>
    <row r="10" spans="3:28">
      <c r="D10" t="s">
        <v>162</v>
      </c>
      <c r="F10" t="s">
        <v>255</v>
      </c>
      <c r="H10" t="s">
        <v>79</v>
      </c>
      <c r="L10" t="s">
        <v>100</v>
      </c>
      <c r="Q10" t="s">
        <v>669</v>
      </c>
      <c r="S10" t="s">
        <v>118</v>
      </c>
      <c r="V10" t="s">
        <v>128</v>
      </c>
      <c r="Y10" t="s">
        <v>688</v>
      </c>
      <c r="AB10" t="s">
        <v>159</v>
      </c>
    </row>
    <row r="11" spans="3:28">
      <c r="D11" t="s">
        <v>52</v>
      </c>
      <c r="F11" t="s">
        <v>256</v>
      </c>
      <c r="H11" t="s">
        <v>80</v>
      </c>
      <c r="Q11" t="s">
        <v>110</v>
      </c>
      <c r="V11" t="s">
        <v>372</v>
      </c>
      <c r="Y11" t="s">
        <v>134</v>
      </c>
    </row>
    <row r="12" spans="3:28">
      <c r="D12" t="s">
        <v>53</v>
      </c>
      <c r="F12" t="s">
        <v>257</v>
      </c>
      <c r="H12" t="s">
        <v>81</v>
      </c>
      <c r="Q12" t="s">
        <v>670</v>
      </c>
      <c r="V12" t="s">
        <v>373</v>
      </c>
      <c r="Y12" t="s">
        <v>135</v>
      </c>
    </row>
    <row r="13" spans="3:28">
      <c r="D13" t="s">
        <v>163</v>
      </c>
      <c r="F13" t="s">
        <v>258</v>
      </c>
      <c r="H13" t="s">
        <v>82</v>
      </c>
      <c r="V13" t="s">
        <v>374</v>
      </c>
      <c r="Y13" t="s">
        <v>689</v>
      </c>
    </row>
    <row r="14" spans="3:28">
      <c r="D14" t="s">
        <v>164</v>
      </c>
      <c r="F14" t="s">
        <v>259</v>
      </c>
      <c r="H14" t="s">
        <v>83</v>
      </c>
      <c r="Y14" t="s">
        <v>136</v>
      </c>
    </row>
    <row r="15" spans="3:28">
      <c r="D15" t="s">
        <v>55</v>
      </c>
      <c r="F15" t="s">
        <v>64</v>
      </c>
      <c r="H15" t="s">
        <v>84</v>
      </c>
      <c r="Y15" t="s">
        <v>137</v>
      </c>
    </row>
    <row r="16" spans="3:28">
      <c r="D16" t="s">
        <v>56</v>
      </c>
      <c r="F16" t="s">
        <v>260</v>
      </c>
      <c r="H16" t="s">
        <v>85</v>
      </c>
      <c r="Y16" t="s">
        <v>138</v>
      </c>
    </row>
    <row r="17" spans="1:25">
      <c r="D17" t="s">
        <v>57</v>
      </c>
      <c r="F17" t="s">
        <v>261</v>
      </c>
      <c r="H17" t="s">
        <v>86</v>
      </c>
      <c r="Y17" t="s">
        <v>139</v>
      </c>
    </row>
    <row r="18" spans="1:25">
      <c r="D18" t="s">
        <v>165</v>
      </c>
      <c r="F18" t="s">
        <v>262</v>
      </c>
      <c r="H18" t="s">
        <v>659</v>
      </c>
      <c r="Y18" t="s">
        <v>140</v>
      </c>
    </row>
    <row r="19" spans="1:25">
      <c r="D19" t="s">
        <v>58</v>
      </c>
      <c r="F19" t="s">
        <v>263</v>
      </c>
      <c r="H19" t="s">
        <v>87</v>
      </c>
      <c r="Y19" t="s">
        <v>141</v>
      </c>
    </row>
    <row r="20" spans="1:25">
      <c r="D20" t="s">
        <v>166</v>
      </c>
      <c r="F20" t="s">
        <v>264</v>
      </c>
      <c r="H20" t="s">
        <v>88</v>
      </c>
      <c r="Y20" t="s">
        <v>142</v>
      </c>
    </row>
    <row r="21" spans="1:25">
      <c r="D21" t="s">
        <v>167</v>
      </c>
      <c r="F21" t="s">
        <v>265</v>
      </c>
      <c r="Y21" t="s">
        <v>690</v>
      </c>
    </row>
    <row r="22" spans="1:25">
      <c r="D22" t="s">
        <v>168</v>
      </c>
      <c r="F22" t="s">
        <v>266</v>
      </c>
      <c r="Y22" t="s">
        <v>691</v>
      </c>
    </row>
    <row r="23" spans="1:25">
      <c r="D23" t="s">
        <v>169</v>
      </c>
      <c r="F23" t="s">
        <v>267</v>
      </c>
      <c r="Y23" t="s">
        <v>143</v>
      </c>
    </row>
    <row r="24" spans="1:25">
      <c r="D24" t="s">
        <v>170</v>
      </c>
      <c r="F24" t="s">
        <v>268</v>
      </c>
      <c r="Y24" t="s">
        <v>144</v>
      </c>
    </row>
    <row r="25" spans="1:25">
      <c r="D25" t="s">
        <v>171</v>
      </c>
      <c r="F25" t="s">
        <v>269</v>
      </c>
      <c r="Y25" t="s">
        <v>145</v>
      </c>
    </row>
    <row r="26" spans="1:25" ht="15.75" thickBot="1">
      <c r="D26" t="s">
        <v>62</v>
      </c>
      <c r="F26" t="s">
        <v>270</v>
      </c>
      <c r="Y26" t="s">
        <v>146</v>
      </c>
    </row>
    <row r="27" spans="1:25">
      <c r="A27" s="44" t="s">
        <v>194</v>
      </c>
      <c r="B27" s="45"/>
      <c r="C27" s="45"/>
      <c r="D27" s="45">
        <v>4</v>
      </c>
      <c r="E27" s="46">
        <v>6</v>
      </c>
      <c r="F27" t="s">
        <v>271</v>
      </c>
      <c r="Y27" t="s">
        <v>701</v>
      </c>
    </row>
    <row r="28" spans="1:25">
      <c r="A28" s="47"/>
      <c r="B28" t="s">
        <v>172</v>
      </c>
      <c r="C28" t="s">
        <v>173</v>
      </c>
      <c r="D28">
        <f>VLOOKUP(D27,A29:C41,2,FALSE)</f>
        <v>2023</v>
      </c>
      <c r="E28" t="str">
        <f>VLOOKUP(E27,A29:C41,3,FALSE)</f>
        <v>Mayo</v>
      </c>
      <c r="F28" t="s">
        <v>272</v>
      </c>
      <c r="Y28" t="s">
        <v>147</v>
      </c>
    </row>
    <row r="29" spans="1:25">
      <c r="A29" s="47">
        <v>1</v>
      </c>
      <c r="E29" s="48"/>
      <c r="F29" t="s">
        <v>273</v>
      </c>
      <c r="Y29" t="s">
        <v>148</v>
      </c>
    </row>
    <row r="30" spans="1:25">
      <c r="A30" s="47">
        <v>2</v>
      </c>
      <c r="B30">
        <v>2021</v>
      </c>
      <c r="C30" t="s">
        <v>174</v>
      </c>
      <c r="E30" s="48"/>
      <c r="F30" t="s">
        <v>274</v>
      </c>
      <c r="Y30" t="s">
        <v>702</v>
      </c>
    </row>
    <row r="31" spans="1:25">
      <c r="A31" s="47">
        <v>3</v>
      </c>
      <c r="B31">
        <v>2022</v>
      </c>
      <c r="C31" t="s">
        <v>175</v>
      </c>
      <c r="E31" s="48"/>
      <c r="F31" t="s">
        <v>275</v>
      </c>
      <c r="Y31" t="s">
        <v>149</v>
      </c>
    </row>
    <row r="32" spans="1:25">
      <c r="A32" s="47">
        <v>4</v>
      </c>
      <c r="B32">
        <v>2023</v>
      </c>
      <c r="C32" t="s">
        <v>176</v>
      </c>
      <c r="E32" s="48"/>
      <c r="F32" t="s">
        <v>276</v>
      </c>
      <c r="Y32" t="s">
        <v>150</v>
      </c>
    </row>
    <row r="33" spans="1:25">
      <c r="A33" s="47">
        <v>5</v>
      </c>
      <c r="B33">
        <v>2024</v>
      </c>
      <c r="C33" t="s">
        <v>177</v>
      </c>
      <c r="E33" s="48"/>
      <c r="F33" t="s">
        <v>277</v>
      </c>
      <c r="Y33" t="s">
        <v>61</v>
      </c>
    </row>
    <row r="34" spans="1:25">
      <c r="A34" s="47">
        <v>6</v>
      </c>
      <c r="B34">
        <v>2025</v>
      </c>
      <c r="C34" t="s">
        <v>178</v>
      </c>
      <c r="E34" s="48"/>
      <c r="F34" t="s">
        <v>278</v>
      </c>
      <c r="Y34" t="s">
        <v>692</v>
      </c>
    </row>
    <row r="35" spans="1:25">
      <c r="A35" s="47">
        <v>7</v>
      </c>
      <c r="C35" t="s">
        <v>179</v>
      </c>
      <c r="E35" s="48"/>
      <c r="F35" t="s">
        <v>279</v>
      </c>
      <c r="Y35" t="s">
        <v>151</v>
      </c>
    </row>
    <row r="36" spans="1:25">
      <c r="A36" s="47">
        <v>8</v>
      </c>
      <c r="C36" t="s">
        <v>180</v>
      </c>
      <c r="E36" s="48"/>
      <c r="F36" t="s">
        <v>280</v>
      </c>
      <c r="Y36" t="s">
        <v>152</v>
      </c>
    </row>
    <row r="37" spans="1:25">
      <c r="A37" s="47">
        <v>9</v>
      </c>
      <c r="C37" t="s">
        <v>181</v>
      </c>
      <c r="E37" s="48"/>
      <c r="F37" t="s">
        <v>281</v>
      </c>
      <c r="Y37" t="s">
        <v>153</v>
      </c>
    </row>
    <row r="38" spans="1:25">
      <c r="A38" s="47">
        <v>10</v>
      </c>
      <c r="C38" t="s">
        <v>182</v>
      </c>
      <c r="E38" s="48"/>
      <c r="F38" t="s">
        <v>282</v>
      </c>
      <c r="Y38" t="s">
        <v>154</v>
      </c>
    </row>
    <row r="39" spans="1:25">
      <c r="A39" s="47">
        <v>11</v>
      </c>
      <c r="C39" t="s">
        <v>183</v>
      </c>
      <c r="E39" s="48"/>
      <c r="F39" t="s">
        <v>283</v>
      </c>
      <c r="Y39" t="s">
        <v>693</v>
      </c>
    </row>
    <row r="40" spans="1:25">
      <c r="A40" s="47">
        <v>12</v>
      </c>
      <c r="C40" t="s">
        <v>184</v>
      </c>
      <c r="E40" s="48"/>
      <c r="F40" t="s">
        <v>284</v>
      </c>
      <c r="Y40" t="s">
        <v>694</v>
      </c>
    </row>
    <row r="41" spans="1:25" ht="15.75" thickBot="1">
      <c r="A41" s="49">
        <v>13</v>
      </c>
      <c r="B41" s="50"/>
      <c r="C41" s="50" t="s">
        <v>185</v>
      </c>
      <c r="D41" s="50"/>
      <c r="E41" s="51"/>
      <c r="F41" t="s">
        <v>285</v>
      </c>
      <c r="Y41" t="s">
        <v>155</v>
      </c>
    </row>
    <row r="42" spans="1:25">
      <c r="A42" s="22" t="s">
        <v>195</v>
      </c>
      <c r="F42" t="s">
        <v>65</v>
      </c>
    </row>
    <row r="43" spans="1:25">
      <c r="A43" s="22"/>
      <c r="B43" t="s">
        <v>657</v>
      </c>
      <c r="C43" s="22" t="s">
        <v>377</v>
      </c>
      <c r="F43" t="s">
        <v>286</v>
      </c>
    </row>
    <row r="44" spans="1:25">
      <c r="A44" s="24"/>
      <c r="B44" s="24"/>
      <c r="C44" s="24" t="s">
        <v>196</v>
      </c>
      <c r="F44" t="s">
        <v>287</v>
      </c>
    </row>
    <row r="45" spans="1:25">
      <c r="A45" s="23"/>
      <c r="B45" t="s">
        <v>250</v>
      </c>
      <c r="C45" s="23" t="s">
        <v>378</v>
      </c>
      <c r="F45" t="s">
        <v>288</v>
      </c>
    </row>
    <row r="46" spans="1:25">
      <c r="A46" s="23"/>
      <c r="B46" t="s">
        <v>251</v>
      </c>
      <c r="C46" s="23" t="s">
        <v>379</v>
      </c>
      <c r="F46" t="s">
        <v>289</v>
      </c>
    </row>
    <row r="47" spans="1:25">
      <c r="A47" s="23"/>
      <c r="B47" t="s">
        <v>252</v>
      </c>
      <c r="C47" s="23" t="s">
        <v>380</v>
      </c>
      <c r="F47" t="s">
        <v>290</v>
      </c>
    </row>
    <row r="48" spans="1:25">
      <c r="A48" s="23"/>
      <c r="B48" t="s">
        <v>63</v>
      </c>
      <c r="C48" s="23" t="s">
        <v>381</v>
      </c>
      <c r="F48" t="s">
        <v>291</v>
      </c>
    </row>
    <row r="49" spans="1:6">
      <c r="A49" s="23"/>
      <c r="B49" t="s">
        <v>253</v>
      </c>
      <c r="C49" s="23" t="s">
        <v>382</v>
      </c>
      <c r="F49" t="s">
        <v>292</v>
      </c>
    </row>
    <row r="50" spans="1:6">
      <c r="A50" s="23"/>
      <c r="B50" t="s">
        <v>130</v>
      </c>
      <c r="C50" s="23" t="s">
        <v>383</v>
      </c>
      <c r="F50" t="s">
        <v>293</v>
      </c>
    </row>
    <row r="51" spans="1:6">
      <c r="A51" s="23"/>
      <c r="B51" t="s">
        <v>254</v>
      </c>
      <c r="C51" s="23" t="s">
        <v>384</v>
      </c>
      <c r="F51" t="s">
        <v>294</v>
      </c>
    </row>
    <row r="52" spans="1:6">
      <c r="A52" s="23"/>
      <c r="B52" t="s">
        <v>255</v>
      </c>
      <c r="C52" s="23" t="s">
        <v>385</v>
      </c>
      <c r="F52" t="s">
        <v>295</v>
      </c>
    </row>
    <row r="53" spans="1:6">
      <c r="A53" s="23"/>
      <c r="B53" t="s">
        <v>256</v>
      </c>
      <c r="C53" s="23" t="s">
        <v>386</v>
      </c>
      <c r="F53" t="s">
        <v>296</v>
      </c>
    </row>
    <row r="54" spans="1:6">
      <c r="A54" s="23"/>
      <c r="B54" t="s">
        <v>257</v>
      </c>
      <c r="C54" s="23" t="s">
        <v>387</v>
      </c>
      <c r="F54" t="s">
        <v>297</v>
      </c>
    </row>
    <row r="55" spans="1:6">
      <c r="A55" s="23"/>
      <c r="B55" t="s">
        <v>258</v>
      </c>
      <c r="C55" s="23" t="s">
        <v>388</v>
      </c>
      <c r="F55" t="s">
        <v>298</v>
      </c>
    </row>
    <row r="56" spans="1:6">
      <c r="A56" s="23"/>
      <c r="B56" t="s">
        <v>259</v>
      </c>
      <c r="C56" s="23" t="s">
        <v>389</v>
      </c>
      <c r="F56" t="s">
        <v>299</v>
      </c>
    </row>
    <row r="57" spans="1:6">
      <c r="A57" s="23"/>
      <c r="B57" t="s">
        <v>64</v>
      </c>
      <c r="C57" s="23" t="s">
        <v>390</v>
      </c>
      <c r="F57" t="s">
        <v>300</v>
      </c>
    </row>
    <row r="58" spans="1:6">
      <c r="A58" s="23"/>
      <c r="B58" t="s">
        <v>260</v>
      </c>
      <c r="C58" s="23" t="s">
        <v>391</v>
      </c>
      <c r="F58" t="s">
        <v>301</v>
      </c>
    </row>
    <row r="59" spans="1:6">
      <c r="A59" s="23"/>
      <c r="B59" t="s">
        <v>261</v>
      </c>
      <c r="C59" s="23" t="s">
        <v>392</v>
      </c>
      <c r="F59" t="s">
        <v>302</v>
      </c>
    </row>
    <row r="60" spans="1:6">
      <c r="A60" s="23"/>
      <c r="B60" t="s">
        <v>262</v>
      </c>
      <c r="C60" s="23" t="s">
        <v>393</v>
      </c>
      <c r="F60" t="s">
        <v>303</v>
      </c>
    </row>
    <row r="61" spans="1:6">
      <c r="A61" s="23"/>
      <c r="B61" t="s">
        <v>263</v>
      </c>
      <c r="C61" s="23" t="s">
        <v>394</v>
      </c>
      <c r="F61" t="s">
        <v>304</v>
      </c>
    </row>
    <row r="62" spans="1:6">
      <c r="A62" s="23"/>
      <c r="B62" t="s">
        <v>264</v>
      </c>
      <c r="C62" s="23" t="s">
        <v>395</v>
      </c>
      <c r="F62" t="s">
        <v>305</v>
      </c>
    </row>
    <row r="63" spans="1:6">
      <c r="A63" s="23"/>
      <c r="B63" t="s">
        <v>265</v>
      </c>
      <c r="C63" s="23" t="s">
        <v>396</v>
      </c>
      <c r="F63" t="s">
        <v>306</v>
      </c>
    </row>
    <row r="64" spans="1:6">
      <c r="A64" s="23"/>
      <c r="B64" t="s">
        <v>266</v>
      </c>
      <c r="C64" s="23" t="s">
        <v>397</v>
      </c>
      <c r="F64" t="s">
        <v>307</v>
      </c>
    </row>
    <row r="65" spans="1:6">
      <c r="A65" s="23"/>
      <c r="B65" t="s">
        <v>267</v>
      </c>
      <c r="C65" s="23" t="s">
        <v>398</v>
      </c>
      <c r="F65" t="s">
        <v>308</v>
      </c>
    </row>
    <row r="66" spans="1:6">
      <c r="A66" s="23"/>
      <c r="B66" t="s">
        <v>268</v>
      </c>
      <c r="C66" s="23" t="s">
        <v>399</v>
      </c>
      <c r="F66" t="s">
        <v>309</v>
      </c>
    </row>
    <row r="67" spans="1:6">
      <c r="A67" s="23"/>
      <c r="B67" t="s">
        <v>269</v>
      </c>
      <c r="C67" s="23" t="s">
        <v>400</v>
      </c>
      <c r="F67" t="s">
        <v>66</v>
      </c>
    </row>
    <row r="68" spans="1:6">
      <c r="A68" s="23"/>
      <c r="B68" t="s">
        <v>270</v>
      </c>
      <c r="C68" s="23" t="s">
        <v>401</v>
      </c>
      <c r="F68" t="s">
        <v>67</v>
      </c>
    </row>
    <row r="69" spans="1:6">
      <c r="A69" s="23"/>
      <c r="B69" t="s">
        <v>271</v>
      </c>
      <c r="C69" s="23" t="s">
        <v>402</v>
      </c>
      <c r="F69" t="s">
        <v>310</v>
      </c>
    </row>
    <row r="70" spans="1:6">
      <c r="A70" s="23"/>
      <c r="B70" t="s">
        <v>272</v>
      </c>
      <c r="C70" s="23" t="s">
        <v>403</v>
      </c>
      <c r="F70" t="s">
        <v>311</v>
      </c>
    </row>
    <row r="71" spans="1:6">
      <c r="A71" s="23"/>
      <c r="B71" t="s">
        <v>273</v>
      </c>
      <c r="C71" s="23" t="s">
        <v>404</v>
      </c>
      <c r="F71" t="s">
        <v>312</v>
      </c>
    </row>
    <row r="72" spans="1:6">
      <c r="A72" s="23"/>
      <c r="B72" t="s">
        <v>274</v>
      </c>
      <c r="C72" s="23" t="s">
        <v>405</v>
      </c>
      <c r="F72" t="s">
        <v>113</v>
      </c>
    </row>
    <row r="73" spans="1:6">
      <c r="A73" s="23"/>
      <c r="B73" t="s">
        <v>275</v>
      </c>
      <c r="C73" s="23" t="s">
        <v>406</v>
      </c>
      <c r="F73" t="s">
        <v>706</v>
      </c>
    </row>
    <row r="74" spans="1:6">
      <c r="A74" s="23"/>
      <c r="B74" t="s">
        <v>276</v>
      </c>
      <c r="C74" s="23" t="s">
        <v>407</v>
      </c>
      <c r="F74" t="s">
        <v>313</v>
      </c>
    </row>
    <row r="75" spans="1:6">
      <c r="A75" s="23"/>
      <c r="B75" t="s">
        <v>277</v>
      </c>
      <c r="C75" s="23" t="s">
        <v>707</v>
      </c>
      <c r="F75" t="s">
        <v>314</v>
      </c>
    </row>
    <row r="76" spans="1:6">
      <c r="A76" s="23"/>
      <c r="B76" t="s">
        <v>278</v>
      </c>
      <c r="C76" s="23" t="s">
        <v>408</v>
      </c>
      <c r="F76" t="s">
        <v>315</v>
      </c>
    </row>
    <row r="77" spans="1:6">
      <c r="A77" s="23"/>
      <c r="B77" t="s">
        <v>279</v>
      </c>
      <c r="C77" s="23" t="s">
        <v>409</v>
      </c>
      <c r="F77" t="s">
        <v>316</v>
      </c>
    </row>
    <row r="78" spans="1:6">
      <c r="A78" s="23"/>
      <c r="B78" t="s">
        <v>280</v>
      </c>
      <c r="C78" s="23" t="s">
        <v>410</v>
      </c>
      <c r="F78" t="s">
        <v>317</v>
      </c>
    </row>
    <row r="79" spans="1:6">
      <c r="B79" t="s">
        <v>281</v>
      </c>
      <c r="C79" t="s">
        <v>411</v>
      </c>
      <c r="F79" t="s">
        <v>318</v>
      </c>
    </row>
    <row r="80" spans="1:6">
      <c r="B80" t="s">
        <v>282</v>
      </c>
      <c r="C80" t="s">
        <v>412</v>
      </c>
      <c r="F80" t="s">
        <v>319</v>
      </c>
    </row>
    <row r="81" spans="2:6">
      <c r="B81" t="s">
        <v>283</v>
      </c>
      <c r="C81" t="s">
        <v>413</v>
      </c>
      <c r="F81" t="s">
        <v>320</v>
      </c>
    </row>
    <row r="82" spans="2:6">
      <c r="B82" t="s">
        <v>284</v>
      </c>
      <c r="C82" t="s">
        <v>414</v>
      </c>
      <c r="F82" t="s">
        <v>321</v>
      </c>
    </row>
    <row r="83" spans="2:6">
      <c r="B83" t="s">
        <v>285</v>
      </c>
      <c r="C83" t="s">
        <v>415</v>
      </c>
      <c r="F83" t="s">
        <v>322</v>
      </c>
    </row>
    <row r="84" spans="2:6">
      <c r="B84" t="s">
        <v>65</v>
      </c>
      <c r="C84" t="s">
        <v>416</v>
      </c>
      <c r="F84" t="s">
        <v>323</v>
      </c>
    </row>
    <row r="85" spans="2:6">
      <c r="B85" t="s">
        <v>286</v>
      </c>
      <c r="C85" t="s">
        <v>417</v>
      </c>
      <c r="F85" t="s">
        <v>324</v>
      </c>
    </row>
    <row r="86" spans="2:6">
      <c r="B86" t="s">
        <v>287</v>
      </c>
      <c r="C86" t="s">
        <v>418</v>
      </c>
      <c r="F86" t="s">
        <v>325</v>
      </c>
    </row>
    <row r="87" spans="2:6">
      <c r="B87" t="s">
        <v>288</v>
      </c>
      <c r="C87" t="s">
        <v>419</v>
      </c>
      <c r="F87" t="s">
        <v>326</v>
      </c>
    </row>
    <row r="88" spans="2:6">
      <c r="B88" t="s">
        <v>289</v>
      </c>
      <c r="C88" t="s">
        <v>420</v>
      </c>
      <c r="F88" t="s">
        <v>327</v>
      </c>
    </row>
    <row r="89" spans="2:6">
      <c r="B89" t="s">
        <v>290</v>
      </c>
      <c r="C89" t="s">
        <v>421</v>
      </c>
      <c r="F89" t="s">
        <v>328</v>
      </c>
    </row>
    <row r="90" spans="2:6">
      <c r="B90" t="s">
        <v>291</v>
      </c>
      <c r="C90" t="s">
        <v>422</v>
      </c>
      <c r="F90" t="s">
        <v>329</v>
      </c>
    </row>
    <row r="91" spans="2:6">
      <c r="B91" t="s">
        <v>292</v>
      </c>
      <c r="C91" t="s">
        <v>423</v>
      </c>
      <c r="F91" t="s">
        <v>330</v>
      </c>
    </row>
    <row r="92" spans="2:6">
      <c r="B92" t="s">
        <v>293</v>
      </c>
      <c r="C92" t="s">
        <v>424</v>
      </c>
      <c r="F92" t="s">
        <v>112</v>
      </c>
    </row>
    <row r="93" spans="2:6">
      <c r="B93" t="s">
        <v>294</v>
      </c>
      <c r="C93" t="s">
        <v>425</v>
      </c>
      <c r="F93" t="s">
        <v>331</v>
      </c>
    </row>
    <row r="94" spans="2:6">
      <c r="B94" t="s">
        <v>295</v>
      </c>
      <c r="C94" t="s">
        <v>426</v>
      </c>
      <c r="F94" t="s">
        <v>332</v>
      </c>
    </row>
    <row r="95" spans="2:6">
      <c r="B95" t="s">
        <v>296</v>
      </c>
      <c r="C95" t="s">
        <v>427</v>
      </c>
      <c r="F95" t="s">
        <v>333</v>
      </c>
    </row>
    <row r="96" spans="2:6">
      <c r="B96" t="s">
        <v>297</v>
      </c>
      <c r="C96" t="s">
        <v>428</v>
      </c>
      <c r="F96" t="s">
        <v>334</v>
      </c>
    </row>
    <row r="97" spans="2:6">
      <c r="B97" t="s">
        <v>298</v>
      </c>
      <c r="C97" t="s">
        <v>429</v>
      </c>
      <c r="F97" t="s">
        <v>335</v>
      </c>
    </row>
    <row r="98" spans="2:6">
      <c r="B98" t="s">
        <v>299</v>
      </c>
      <c r="C98" t="s">
        <v>430</v>
      </c>
      <c r="F98" t="s">
        <v>336</v>
      </c>
    </row>
    <row r="99" spans="2:6">
      <c r="B99" t="s">
        <v>300</v>
      </c>
      <c r="C99" t="s">
        <v>431</v>
      </c>
      <c r="F99" t="s">
        <v>337</v>
      </c>
    </row>
    <row r="100" spans="2:6">
      <c r="B100" t="s">
        <v>301</v>
      </c>
      <c r="C100" t="s">
        <v>432</v>
      </c>
      <c r="F100" t="s">
        <v>338</v>
      </c>
    </row>
    <row r="101" spans="2:6">
      <c r="B101" t="s">
        <v>302</v>
      </c>
      <c r="C101" t="s">
        <v>433</v>
      </c>
      <c r="F101" t="s">
        <v>339</v>
      </c>
    </row>
    <row r="102" spans="2:6">
      <c r="B102" t="s">
        <v>303</v>
      </c>
      <c r="C102" t="s">
        <v>434</v>
      </c>
      <c r="F102" t="s">
        <v>340</v>
      </c>
    </row>
    <row r="103" spans="2:6">
      <c r="B103" t="s">
        <v>304</v>
      </c>
      <c r="C103" t="s">
        <v>435</v>
      </c>
      <c r="F103" t="s">
        <v>341</v>
      </c>
    </row>
    <row r="104" spans="2:6">
      <c r="B104" t="s">
        <v>305</v>
      </c>
      <c r="C104" t="s">
        <v>436</v>
      </c>
      <c r="F104" t="s">
        <v>68</v>
      </c>
    </row>
    <row r="105" spans="2:6">
      <c r="B105" t="s">
        <v>306</v>
      </c>
      <c r="C105" t="s">
        <v>437</v>
      </c>
      <c r="F105" t="s">
        <v>342</v>
      </c>
    </row>
    <row r="106" spans="2:6">
      <c r="B106" t="s">
        <v>307</v>
      </c>
      <c r="C106" t="s">
        <v>438</v>
      </c>
      <c r="F106" t="s">
        <v>343</v>
      </c>
    </row>
    <row r="107" spans="2:6">
      <c r="B107" t="s">
        <v>308</v>
      </c>
      <c r="C107" t="s">
        <v>439</v>
      </c>
      <c r="F107" t="s">
        <v>127</v>
      </c>
    </row>
    <row r="108" spans="2:6">
      <c r="B108" t="s">
        <v>309</v>
      </c>
      <c r="C108" t="s">
        <v>440</v>
      </c>
      <c r="F108" t="s">
        <v>344</v>
      </c>
    </row>
    <row r="109" spans="2:6">
      <c r="B109" t="s">
        <v>66</v>
      </c>
      <c r="C109" t="s">
        <v>441</v>
      </c>
      <c r="F109" t="s">
        <v>345</v>
      </c>
    </row>
    <row r="110" spans="2:6">
      <c r="B110" t="s">
        <v>67</v>
      </c>
      <c r="C110" t="s">
        <v>442</v>
      </c>
      <c r="F110" t="s">
        <v>346</v>
      </c>
    </row>
    <row r="111" spans="2:6">
      <c r="B111" t="s">
        <v>310</v>
      </c>
      <c r="C111" t="s">
        <v>443</v>
      </c>
      <c r="F111" t="s">
        <v>347</v>
      </c>
    </row>
    <row r="112" spans="2:6">
      <c r="B112" t="s">
        <v>311</v>
      </c>
      <c r="C112" t="s">
        <v>444</v>
      </c>
      <c r="F112" t="s">
        <v>348</v>
      </c>
    </row>
    <row r="113" spans="2:6">
      <c r="B113" t="s">
        <v>312</v>
      </c>
      <c r="C113" t="s">
        <v>445</v>
      </c>
      <c r="F113" t="s">
        <v>349</v>
      </c>
    </row>
    <row r="114" spans="2:6">
      <c r="B114" t="s">
        <v>113</v>
      </c>
      <c r="C114" t="s">
        <v>446</v>
      </c>
      <c r="F114" t="s">
        <v>350</v>
      </c>
    </row>
    <row r="115" spans="2:6">
      <c r="B115" t="s">
        <v>706</v>
      </c>
      <c r="C115" t="s">
        <v>708</v>
      </c>
      <c r="F115" t="s">
        <v>351</v>
      </c>
    </row>
    <row r="116" spans="2:6">
      <c r="B116" t="s">
        <v>313</v>
      </c>
      <c r="C116" t="s">
        <v>447</v>
      </c>
      <c r="F116" t="s">
        <v>352</v>
      </c>
    </row>
    <row r="117" spans="2:6">
      <c r="B117" t="s">
        <v>314</v>
      </c>
      <c r="C117" t="s">
        <v>448</v>
      </c>
      <c r="F117" t="s">
        <v>353</v>
      </c>
    </row>
    <row r="118" spans="2:6">
      <c r="B118" t="s">
        <v>315</v>
      </c>
      <c r="C118" t="s">
        <v>449</v>
      </c>
      <c r="F118" t="s">
        <v>69</v>
      </c>
    </row>
    <row r="119" spans="2:6">
      <c r="B119" t="s">
        <v>316</v>
      </c>
      <c r="C119" t="s">
        <v>450</v>
      </c>
      <c r="F119" t="s">
        <v>354</v>
      </c>
    </row>
    <row r="120" spans="2:6">
      <c r="B120" t="s">
        <v>317</v>
      </c>
      <c r="C120" t="s">
        <v>451</v>
      </c>
      <c r="F120" t="s">
        <v>355</v>
      </c>
    </row>
    <row r="121" spans="2:6">
      <c r="B121" t="s">
        <v>318</v>
      </c>
      <c r="C121" t="s">
        <v>452</v>
      </c>
      <c r="F121" t="s">
        <v>356</v>
      </c>
    </row>
    <row r="122" spans="2:6">
      <c r="B122" t="s">
        <v>319</v>
      </c>
      <c r="C122" t="s">
        <v>453</v>
      </c>
      <c r="F122" t="s">
        <v>70</v>
      </c>
    </row>
    <row r="123" spans="2:6">
      <c r="B123" t="s">
        <v>320</v>
      </c>
      <c r="C123" t="s">
        <v>454</v>
      </c>
      <c r="F123" t="s">
        <v>357</v>
      </c>
    </row>
    <row r="124" spans="2:6">
      <c r="B124" t="s">
        <v>321</v>
      </c>
      <c r="C124" t="s">
        <v>455</v>
      </c>
      <c r="F124" t="s">
        <v>358</v>
      </c>
    </row>
    <row r="125" spans="2:6">
      <c r="B125" t="s">
        <v>322</v>
      </c>
      <c r="C125" t="s">
        <v>456</v>
      </c>
      <c r="F125" t="s">
        <v>359</v>
      </c>
    </row>
    <row r="126" spans="2:6">
      <c r="B126" t="s">
        <v>323</v>
      </c>
      <c r="C126" t="s">
        <v>457</v>
      </c>
      <c r="F126" t="s">
        <v>71</v>
      </c>
    </row>
    <row r="127" spans="2:6">
      <c r="B127" t="s">
        <v>324</v>
      </c>
      <c r="C127" t="s">
        <v>458</v>
      </c>
      <c r="F127" t="s">
        <v>360</v>
      </c>
    </row>
    <row r="128" spans="2:6">
      <c r="B128" t="s">
        <v>325</v>
      </c>
      <c r="C128" t="s">
        <v>459</v>
      </c>
      <c r="F128" t="s">
        <v>361</v>
      </c>
    </row>
    <row r="129" spans="2:6">
      <c r="B129" t="s">
        <v>326</v>
      </c>
      <c r="C129" t="s">
        <v>460</v>
      </c>
      <c r="F129" t="s">
        <v>362</v>
      </c>
    </row>
    <row r="130" spans="2:6">
      <c r="B130" t="s">
        <v>327</v>
      </c>
      <c r="C130" t="s">
        <v>461</v>
      </c>
      <c r="F130" t="s">
        <v>363</v>
      </c>
    </row>
    <row r="131" spans="2:6">
      <c r="B131" t="s">
        <v>328</v>
      </c>
      <c r="C131" t="s">
        <v>462</v>
      </c>
      <c r="F131" t="s">
        <v>364</v>
      </c>
    </row>
    <row r="132" spans="2:6">
      <c r="B132" t="s">
        <v>329</v>
      </c>
      <c r="C132" t="s">
        <v>463</v>
      </c>
      <c r="F132" t="s">
        <v>365</v>
      </c>
    </row>
    <row r="133" spans="2:6">
      <c r="B133" t="s">
        <v>330</v>
      </c>
      <c r="C133" t="s">
        <v>464</v>
      </c>
      <c r="F133" t="s">
        <v>111</v>
      </c>
    </row>
    <row r="134" spans="2:6">
      <c r="B134" t="s">
        <v>112</v>
      </c>
      <c r="C134" t="s">
        <v>465</v>
      </c>
      <c r="F134" t="s">
        <v>366</v>
      </c>
    </row>
    <row r="135" spans="2:6">
      <c r="B135" t="s">
        <v>331</v>
      </c>
      <c r="C135" t="s">
        <v>466</v>
      </c>
      <c r="F135" t="s">
        <v>367</v>
      </c>
    </row>
    <row r="136" spans="2:6">
      <c r="B136" t="s">
        <v>332</v>
      </c>
      <c r="C136" t="s">
        <v>467</v>
      </c>
      <c r="F136" t="s">
        <v>368</v>
      </c>
    </row>
    <row r="137" spans="2:6">
      <c r="B137" t="s">
        <v>333</v>
      </c>
      <c r="C137" t="s">
        <v>468</v>
      </c>
      <c r="F137" t="s">
        <v>369</v>
      </c>
    </row>
    <row r="138" spans="2:6">
      <c r="B138" t="s">
        <v>334</v>
      </c>
      <c r="C138" t="s">
        <v>469</v>
      </c>
    </row>
    <row r="139" spans="2:6">
      <c r="B139" t="s">
        <v>335</v>
      </c>
      <c r="C139" t="s">
        <v>470</v>
      </c>
    </row>
    <row r="140" spans="2:6">
      <c r="B140" t="s">
        <v>336</v>
      </c>
      <c r="C140" t="s">
        <v>471</v>
      </c>
    </row>
    <row r="141" spans="2:6">
      <c r="B141" t="s">
        <v>337</v>
      </c>
      <c r="C141" t="s">
        <v>472</v>
      </c>
    </row>
    <row r="142" spans="2:6">
      <c r="B142" t="s">
        <v>338</v>
      </c>
      <c r="C142" t="s">
        <v>473</v>
      </c>
    </row>
    <row r="143" spans="2:6">
      <c r="B143" t="s">
        <v>339</v>
      </c>
      <c r="C143" t="s">
        <v>474</v>
      </c>
    </row>
    <row r="144" spans="2:6">
      <c r="B144" t="s">
        <v>340</v>
      </c>
      <c r="C144" t="s">
        <v>475</v>
      </c>
    </row>
    <row r="145" spans="2:3">
      <c r="B145" t="s">
        <v>341</v>
      </c>
      <c r="C145" t="s">
        <v>476</v>
      </c>
    </row>
    <row r="146" spans="2:3">
      <c r="B146" t="s">
        <v>68</v>
      </c>
      <c r="C146" t="s">
        <v>477</v>
      </c>
    </row>
    <row r="147" spans="2:3">
      <c r="B147" t="s">
        <v>342</v>
      </c>
      <c r="C147" t="s">
        <v>478</v>
      </c>
    </row>
    <row r="148" spans="2:3">
      <c r="B148" t="s">
        <v>343</v>
      </c>
      <c r="C148" t="s">
        <v>479</v>
      </c>
    </row>
    <row r="149" spans="2:3">
      <c r="B149" t="s">
        <v>127</v>
      </c>
      <c r="C149" t="s">
        <v>480</v>
      </c>
    </row>
    <row r="150" spans="2:3">
      <c r="B150" t="s">
        <v>344</v>
      </c>
      <c r="C150" t="s">
        <v>481</v>
      </c>
    </row>
    <row r="151" spans="2:3">
      <c r="B151" t="s">
        <v>345</v>
      </c>
      <c r="C151" t="s">
        <v>482</v>
      </c>
    </row>
    <row r="152" spans="2:3">
      <c r="B152" t="s">
        <v>346</v>
      </c>
      <c r="C152" t="s">
        <v>483</v>
      </c>
    </row>
    <row r="153" spans="2:3">
      <c r="B153" t="s">
        <v>347</v>
      </c>
      <c r="C153" t="s">
        <v>484</v>
      </c>
    </row>
    <row r="154" spans="2:3">
      <c r="B154" t="s">
        <v>348</v>
      </c>
      <c r="C154" t="s">
        <v>485</v>
      </c>
    </row>
    <row r="155" spans="2:3">
      <c r="B155" t="s">
        <v>349</v>
      </c>
      <c r="C155" t="s">
        <v>486</v>
      </c>
    </row>
    <row r="156" spans="2:3">
      <c r="B156" t="s">
        <v>350</v>
      </c>
      <c r="C156" t="s">
        <v>487</v>
      </c>
    </row>
    <row r="157" spans="2:3">
      <c r="B157" t="s">
        <v>351</v>
      </c>
      <c r="C157" t="s">
        <v>488</v>
      </c>
    </row>
    <row r="158" spans="2:3">
      <c r="B158" t="s">
        <v>352</v>
      </c>
      <c r="C158" t="s">
        <v>489</v>
      </c>
    </row>
    <row r="159" spans="2:3">
      <c r="B159" t="s">
        <v>353</v>
      </c>
      <c r="C159" t="s">
        <v>490</v>
      </c>
    </row>
    <row r="160" spans="2:3">
      <c r="B160" t="s">
        <v>69</v>
      </c>
      <c r="C160" t="s">
        <v>491</v>
      </c>
    </row>
    <row r="161" spans="2:3">
      <c r="B161" t="s">
        <v>354</v>
      </c>
      <c r="C161" t="s">
        <v>492</v>
      </c>
    </row>
    <row r="162" spans="2:3">
      <c r="B162" t="s">
        <v>355</v>
      </c>
      <c r="C162" t="s">
        <v>493</v>
      </c>
    </row>
    <row r="163" spans="2:3">
      <c r="B163" t="s">
        <v>356</v>
      </c>
      <c r="C163" t="s">
        <v>494</v>
      </c>
    </row>
    <row r="164" spans="2:3">
      <c r="B164" t="s">
        <v>70</v>
      </c>
      <c r="C164" t="s">
        <v>495</v>
      </c>
    </row>
    <row r="165" spans="2:3">
      <c r="B165" t="s">
        <v>357</v>
      </c>
      <c r="C165" t="s">
        <v>496</v>
      </c>
    </row>
    <row r="166" spans="2:3">
      <c r="B166" t="s">
        <v>358</v>
      </c>
      <c r="C166" t="s">
        <v>497</v>
      </c>
    </row>
    <row r="167" spans="2:3">
      <c r="B167" t="s">
        <v>359</v>
      </c>
      <c r="C167" t="s">
        <v>498</v>
      </c>
    </row>
    <row r="168" spans="2:3">
      <c r="B168" t="s">
        <v>71</v>
      </c>
      <c r="C168" t="s">
        <v>499</v>
      </c>
    </row>
    <row r="169" spans="2:3">
      <c r="B169" t="s">
        <v>360</v>
      </c>
      <c r="C169" t="s">
        <v>500</v>
      </c>
    </row>
    <row r="170" spans="2:3">
      <c r="B170" t="s">
        <v>361</v>
      </c>
      <c r="C170" t="s">
        <v>501</v>
      </c>
    </row>
    <row r="171" spans="2:3">
      <c r="B171" t="s">
        <v>362</v>
      </c>
      <c r="C171" t="s">
        <v>502</v>
      </c>
    </row>
    <row r="172" spans="2:3">
      <c r="B172" t="s">
        <v>363</v>
      </c>
      <c r="C172" t="s">
        <v>503</v>
      </c>
    </row>
    <row r="173" spans="2:3">
      <c r="B173" t="s">
        <v>364</v>
      </c>
      <c r="C173" t="s">
        <v>504</v>
      </c>
    </row>
    <row r="174" spans="2:3">
      <c r="B174" t="s">
        <v>365</v>
      </c>
      <c r="C174" t="s">
        <v>505</v>
      </c>
    </row>
    <row r="175" spans="2:3">
      <c r="B175" t="s">
        <v>111</v>
      </c>
      <c r="C175" t="s">
        <v>506</v>
      </c>
    </row>
    <row r="176" spans="2:3">
      <c r="B176" t="s">
        <v>366</v>
      </c>
      <c r="C176" t="s">
        <v>507</v>
      </c>
    </row>
    <row r="177" spans="2:3">
      <c r="B177" t="s">
        <v>367</v>
      </c>
      <c r="C177" t="s">
        <v>508</v>
      </c>
    </row>
    <row r="178" spans="2:3">
      <c r="B178" t="s">
        <v>368</v>
      </c>
      <c r="C178" t="s">
        <v>509</v>
      </c>
    </row>
    <row r="179" spans="2:3">
      <c r="B179" t="s">
        <v>369</v>
      </c>
      <c r="C179" t="s">
        <v>510</v>
      </c>
    </row>
    <row r="180" spans="2:3">
      <c r="C180" t="s">
        <v>47</v>
      </c>
    </row>
    <row r="181" spans="2:3">
      <c r="B181" t="s">
        <v>658</v>
      </c>
      <c r="C181">
        <v>100490140</v>
      </c>
    </row>
    <row r="182" spans="2:3">
      <c r="B182" t="s">
        <v>72</v>
      </c>
      <c r="C182">
        <v>101120238</v>
      </c>
    </row>
    <row r="183" spans="2:3">
      <c r="C183" t="s">
        <v>48</v>
      </c>
    </row>
    <row r="184" spans="2:3">
      <c r="B184" t="s">
        <v>73</v>
      </c>
      <c r="C184">
        <v>141471372</v>
      </c>
    </row>
    <row r="185" spans="2:3">
      <c r="B185" t="s">
        <v>74</v>
      </c>
      <c r="C185" t="s">
        <v>511</v>
      </c>
    </row>
    <row r="186" spans="2:3">
      <c r="B186" t="s">
        <v>75</v>
      </c>
      <c r="C186" t="s">
        <v>512</v>
      </c>
    </row>
    <row r="187" spans="2:3">
      <c r="B187" t="s">
        <v>48</v>
      </c>
      <c r="C187" t="s">
        <v>513</v>
      </c>
    </row>
    <row r="188" spans="2:3">
      <c r="B188" t="s">
        <v>76</v>
      </c>
      <c r="C188" t="s">
        <v>514</v>
      </c>
    </row>
    <row r="189" spans="2:3">
      <c r="B189" t="s">
        <v>77</v>
      </c>
      <c r="C189" t="s">
        <v>515</v>
      </c>
    </row>
    <row r="190" spans="2:3">
      <c r="B190" t="s">
        <v>78</v>
      </c>
      <c r="C190" t="s">
        <v>516</v>
      </c>
    </row>
    <row r="191" spans="2:3">
      <c r="B191" t="s">
        <v>79</v>
      </c>
      <c r="C191" t="s">
        <v>517</v>
      </c>
    </row>
    <row r="192" spans="2:3">
      <c r="B192" t="s">
        <v>80</v>
      </c>
      <c r="C192" t="s">
        <v>518</v>
      </c>
    </row>
    <row r="193" spans="2:3">
      <c r="B193" t="s">
        <v>81</v>
      </c>
      <c r="C193" t="s">
        <v>519</v>
      </c>
    </row>
    <row r="194" spans="2:3">
      <c r="B194" t="s">
        <v>82</v>
      </c>
      <c r="C194" t="s">
        <v>520</v>
      </c>
    </row>
    <row r="195" spans="2:3">
      <c r="B195" t="s">
        <v>83</v>
      </c>
      <c r="C195" t="s">
        <v>521</v>
      </c>
    </row>
    <row r="196" spans="2:3">
      <c r="B196" t="s">
        <v>84</v>
      </c>
      <c r="C196" t="s">
        <v>522</v>
      </c>
    </row>
    <row r="197" spans="2:3">
      <c r="B197" t="s">
        <v>85</v>
      </c>
      <c r="C197" t="s">
        <v>523</v>
      </c>
    </row>
    <row r="198" spans="2:3">
      <c r="B198" t="s">
        <v>86</v>
      </c>
      <c r="C198" t="s">
        <v>524</v>
      </c>
    </row>
    <row r="199" spans="2:3">
      <c r="B199" t="s">
        <v>659</v>
      </c>
      <c r="C199" t="s">
        <v>525</v>
      </c>
    </row>
    <row r="200" spans="2:3">
      <c r="B200" t="s">
        <v>87</v>
      </c>
      <c r="C200" t="s">
        <v>526</v>
      </c>
    </row>
    <row r="201" spans="2:3">
      <c r="B201" t="s">
        <v>88</v>
      </c>
      <c r="C201" t="s">
        <v>527</v>
      </c>
    </row>
    <row r="202" spans="2:3">
      <c r="C202" t="s">
        <v>49</v>
      </c>
    </row>
    <row r="203" spans="2:3">
      <c r="B203" t="s">
        <v>370</v>
      </c>
      <c r="C203">
        <v>180070007</v>
      </c>
    </row>
    <row r="204" spans="2:3">
      <c r="B204" t="s">
        <v>49</v>
      </c>
      <c r="C204" t="s">
        <v>528</v>
      </c>
    </row>
    <row r="205" spans="2:3">
      <c r="B205" t="s">
        <v>660</v>
      </c>
      <c r="C205" t="s">
        <v>529</v>
      </c>
    </row>
    <row r="206" spans="2:3">
      <c r="B206" t="s">
        <v>89</v>
      </c>
      <c r="C206" t="s">
        <v>530</v>
      </c>
    </row>
    <row r="207" spans="2:3">
      <c r="B207" t="s">
        <v>90</v>
      </c>
      <c r="C207" t="s">
        <v>531</v>
      </c>
    </row>
    <row r="208" spans="2:3">
      <c r="B208" t="s">
        <v>91</v>
      </c>
      <c r="C208" t="s">
        <v>532</v>
      </c>
    </row>
    <row r="209" spans="2:3">
      <c r="C209" t="s">
        <v>50</v>
      </c>
    </row>
    <row r="210" spans="2:3">
      <c r="B210" t="s">
        <v>92</v>
      </c>
      <c r="C210" t="s">
        <v>533</v>
      </c>
    </row>
    <row r="211" spans="2:3">
      <c r="C211" t="s">
        <v>51</v>
      </c>
    </row>
    <row r="212" spans="2:3">
      <c r="B212" t="s">
        <v>661</v>
      </c>
      <c r="C212" t="s">
        <v>534</v>
      </c>
    </row>
    <row r="213" spans="2:3">
      <c r="B213" t="s">
        <v>93</v>
      </c>
      <c r="C213" t="s">
        <v>535</v>
      </c>
    </row>
    <row r="214" spans="2:3">
      <c r="B214" t="s">
        <v>94</v>
      </c>
      <c r="C214" t="s">
        <v>536</v>
      </c>
    </row>
    <row r="215" spans="2:3">
      <c r="B215" t="s">
        <v>95</v>
      </c>
      <c r="C215" t="s">
        <v>537</v>
      </c>
    </row>
    <row r="216" spans="2:3">
      <c r="B216" t="s">
        <v>96</v>
      </c>
      <c r="C216" t="s">
        <v>538</v>
      </c>
    </row>
    <row r="217" spans="2:3">
      <c r="C217" t="s">
        <v>197</v>
      </c>
    </row>
    <row r="218" spans="2:3">
      <c r="B218" t="s">
        <v>662</v>
      </c>
      <c r="C218" t="s">
        <v>539</v>
      </c>
    </row>
    <row r="219" spans="2:3">
      <c r="B219" t="s">
        <v>97</v>
      </c>
      <c r="C219" t="s">
        <v>540</v>
      </c>
    </row>
    <row r="220" spans="2:3">
      <c r="B220" t="s">
        <v>371</v>
      </c>
      <c r="C220" t="s">
        <v>541</v>
      </c>
    </row>
    <row r="221" spans="2:3">
      <c r="B221" t="s">
        <v>98</v>
      </c>
      <c r="C221" t="s">
        <v>542</v>
      </c>
    </row>
    <row r="222" spans="2:3">
      <c r="B222" t="s">
        <v>663</v>
      </c>
      <c r="C222" t="s">
        <v>543</v>
      </c>
    </row>
    <row r="223" spans="2:3">
      <c r="B223" t="s">
        <v>664</v>
      </c>
      <c r="C223" t="s">
        <v>544</v>
      </c>
    </row>
    <row r="224" spans="2:3">
      <c r="B224" t="s">
        <v>99</v>
      </c>
      <c r="C224" t="s">
        <v>545</v>
      </c>
    </row>
    <row r="225" spans="2:3">
      <c r="B225" t="s">
        <v>100</v>
      </c>
      <c r="C225" t="s">
        <v>546</v>
      </c>
    </row>
    <row r="226" spans="2:3">
      <c r="C226" t="s">
        <v>52</v>
      </c>
    </row>
    <row r="227" spans="2:3">
      <c r="B227" t="s">
        <v>101</v>
      </c>
      <c r="C227" t="s">
        <v>547</v>
      </c>
    </row>
    <row r="228" spans="2:3">
      <c r="B228" t="s">
        <v>52</v>
      </c>
      <c r="C228" t="s">
        <v>548</v>
      </c>
    </row>
    <row r="229" spans="2:3">
      <c r="C229" t="s">
        <v>53</v>
      </c>
    </row>
    <row r="230" spans="2:3">
      <c r="B230" t="s">
        <v>665</v>
      </c>
      <c r="C230" t="s">
        <v>549</v>
      </c>
    </row>
    <row r="231" spans="2:3">
      <c r="B231" t="s">
        <v>666</v>
      </c>
      <c r="C231" t="s">
        <v>550</v>
      </c>
    </row>
    <row r="232" spans="2:3">
      <c r="B232" t="s">
        <v>102</v>
      </c>
      <c r="C232" t="s">
        <v>551</v>
      </c>
    </row>
    <row r="233" spans="2:3">
      <c r="B233" t="s">
        <v>103</v>
      </c>
      <c r="C233" t="s">
        <v>552</v>
      </c>
    </row>
    <row r="234" spans="2:3">
      <c r="B234" t="s">
        <v>104</v>
      </c>
      <c r="C234" t="s">
        <v>553</v>
      </c>
    </row>
    <row r="235" spans="2:3">
      <c r="C235" t="s">
        <v>198</v>
      </c>
    </row>
    <row r="236" spans="2:3">
      <c r="B236" t="s">
        <v>667</v>
      </c>
      <c r="C236" t="s">
        <v>554</v>
      </c>
    </row>
    <row r="237" spans="2:3">
      <c r="B237" t="s">
        <v>105</v>
      </c>
      <c r="C237">
        <v>420210336</v>
      </c>
    </row>
    <row r="238" spans="2:3">
      <c r="C238" t="s">
        <v>54</v>
      </c>
    </row>
    <row r="239" spans="2:3">
      <c r="B239" t="s">
        <v>106</v>
      </c>
      <c r="C239">
        <v>460420042</v>
      </c>
    </row>
    <row r="240" spans="2:3">
      <c r="B240" t="s">
        <v>54</v>
      </c>
      <c r="C240" t="s">
        <v>555</v>
      </c>
    </row>
    <row r="241" spans="2:3">
      <c r="C241" t="s">
        <v>55</v>
      </c>
    </row>
    <row r="242" spans="2:3">
      <c r="B242" t="s">
        <v>288</v>
      </c>
      <c r="C242" t="s">
        <v>556</v>
      </c>
    </row>
    <row r="243" spans="2:3">
      <c r="B243" t="s">
        <v>107</v>
      </c>
      <c r="C243" t="s">
        <v>557</v>
      </c>
    </row>
    <row r="244" spans="2:3">
      <c r="B244" t="s">
        <v>108</v>
      </c>
      <c r="C244" t="s">
        <v>558</v>
      </c>
    </row>
    <row r="245" spans="2:3">
      <c r="B245" t="s">
        <v>109</v>
      </c>
      <c r="C245" t="s">
        <v>559</v>
      </c>
    </row>
    <row r="246" spans="2:3">
      <c r="B246" t="s">
        <v>668</v>
      </c>
      <c r="C246" t="s">
        <v>560</v>
      </c>
    </row>
    <row r="247" spans="2:3">
      <c r="B247" t="s">
        <v>319</v>
      </c>
      <c r="C247" t="s">
        <v>561</v>
      </c>
    </row>
    <row r="248" spans="2:3">
      <c r="B248" t="s">
        <v>55</v>
      </c>
      <c r="C248" t="s">
        <v>562</v>
      </c>
    </row>
    <row r="249" spans="2:3">
      <c r="B249" t="s">
        <v>669</v>
      </c>
      <c r="C249" t="s">
        <v>563</v>
      </c>
    </row>
    <row r="250" spans="2:3">
      <c r="B250" t="s">
        <v>110</v>
      </c>
      <c r="C250" t="s">
        <v>564</v>
      </c>
    </row>
    <row r="251" spans="2:3">
      <c r="B251" t="s">
        <v>670</v>
      </c>
      <c r="C251" t="s">
        <v>565</v>
      </c>
    </row>
    <row r="252" spans="2:3">
      <c r="C252" t="s">
        <v>56</v>
      </c>
    </row>
    <row r="253" spans="2:3">
      <c r="B253" t="s">
        <v>671</v>
      </c>
      <c r="C253" t="s">
        <v>567</v>
      </c>
    </row>
    <row r="254" spans="2:3">
      <c r="B254" t="s">
        <v>114</v>
      </c>
      <c r="C254" t="s">
        <v>568</v>
      </c>
    </row>
    <row r="255" spans="2:3">
      <c r="B255" t="s">
        <v>113</v>
      </c>
      <c r="C255" t="s">
        <v>566</v>
      </c>
    </row>
    <row r="256" spans="2:3">
      <c r="B256" t="s">
        <v>672</v>
      </c>
      <c r="C256" t="s">
        <v>569</v>
      </c>
    </row>
    <row r="257" spans="2:3">
      <c r="B257" t="s">
        <v>115</v>
      </c>
      <c r="C257" t="s">
        <v>570</v>
      </c>
    </row>
    <row r="258" spans="2:3">
      <c r="B258" t="s">
        <v>673</v>
      </c>
      <c r="C258" t="s">
        <v>571</v>
      </c>
    </row>
    <row r="259" spans="2:3">
      <c r="C259" t="s">
        <v>57</v>
      </c>
    </row>
    <row r="260" spans="2:3">
      <c r="B260" t="s">
        <v>116</v>
      </c>
      <c r="C260" t="s">
        <v>572</v>
      </c>
    </row>
    <row r="261" spans="2:3">
      <c r="B261" t="s">
        <v>674</v>
      </c>
      <c r="C261" t="s">
        <v>573</v>
      </c>
    </row>
    <row r="262" spans="2:3">
      <c r="B262" t="s">
        <v>675</v>
      </c>
      <c r="C262" t="s">
        <v>574</v>
      </c>
    </row>
    <row r="263" spans="2:3">
      <c r="B263" t="s">
        <v>676</v>
      </c>
      <c r="C263" t="s">
        <v>575</v>
      </c>
    </row>
    <row r="264" spans="2:3">
      <c r="B264" t="s">
        <v>117</v>
      </c>
      <c r="C264" t="s">
        <v>576</v>
      </c>
    </row>
    <row r="265" spans="2:3">
      <c r="B265" t="s">
        <v>677</v>
      </c>
      <c r="C265" t="s">
        <v>577</v>
      </c>
    </row>
    <row r="266" spans="2:3">
      <c r="B266" t="s">
        <v>678</v>
      </c>
      <c r="C266" t="s">
        <v>578</v>
      </c>
    </row>
    <row r="267" spans="2:3">
      <c r="B267" t="s">
        <v>118</v>
      </c>
      <c r="C267" t="s">
        <v>579</v>
      </c>
    </row>
    <row r="268" spans="2:3">
      <c r="C268" t="s">
        <v>199</v>
      </c>
    </row>
    <row r="269" spans="2:3">
      <c r="B269" t="s">
        <v>119</v>
      </c>
      <c r="C269" t="s">
        <v>580</v>
      </c>
    </row>
    <row r="270" spans="2:3">
      <c r="B270" t="s">
        <v>120</v>
      </c>
      <c r="C270" t="s">
        <v>581</v>
      </c>
    </row>
    <row r="271" spans="2:3">
      <c r="B271" t="s">
        <v>121</v>
      </c>
      <c r="C271" t="s">
        <v>582</v>
      </c>
    </row>
    <row r="272" spans="2:3">
      <c r="B272" t="s">
        <v>122</v>
      </c>
      <c r="C272" t="s">
        <v>583</v>
      </c>
    </row>
    <row r="273" spans="2:3">
      <c r="B273" t="s">
        <v>123</v>
      </c>
      <c r="C273" t="s">
        <v>584</v>
      </c>
    </row>
    <row r="274" spans="2:3">
      <c r="C274" t="s">
        <v>58</v>
      </c>
    </row>
    <row r="275" spans="2:3">
      <c r="B275" t="s">
        <v>679</v>
      </c>
      <c r="C275" t="s">
        <v>585</v>
      </c>
    </row>
    <row r="276" spans="2:3">
      <c r="B276" t="s">
        <v>680</v>
      </c>
      <c r="C276" t="s">
        <v>586</v>
      </c>
    </row>
    <row r="277" spans="2:3">
      <c r="B277" t="s">
        <v>58</v>
      </c>
      <c r="C277" t="s">
        <v>587</v>
      </c>
    </row>
    <row r="278" spans="2:3">
      <c r="B278" t="s">
        <v>681</v>
      </c>
      <c r="C278" t="s">
        <v>588</v>
      </c>
    </row>
    <row r="279" spans="2:3">
      <c r="B279" t="s">
        <v>124</v>
      </c>
      <c r="C279" t="s">
        <v>589</v>
      </c>
    </row>
    <row r="280" spans="2:3">
      <c r="C280" t="s">
        <v>59</v>
      </c>
    </row>
    <row r="281" spans="2:3">
      <c r="B281" t="s">
        <v>112</v>
      </c>
      <c r="C281" t="s">
        <v>590</v>
      </c>
    </row>
    <row r="282" spans="2:3">
      <c r="B282" t="s">
        <v>682</v>
      </c>
      <c r="C282" t="s">
        <v>591</v>
      </c>
    </row>
    <row r="283" spans="2:3">
      <c r="B283" t="s">
        <v>125</v>
      </c>
      <c r="C283" t="s">
        <v>592</v>
      </c>
    </row>
    <row r="284" spans="2:3">
      <c r="B284" t="s">
        <v>126</v>
      </c>
      <c r="C284" t="s">
        <v>593</v>
      </c>
    </row>
    <row r="285" spans="2:3">
      <c r="B285" t="s">
        <v>95</v>
      </c>
      <c r="C285" t="s">
        <v>594</v>
      </c>
    </row>
    <row r="286" spans="2:3">
      <c r="B286" t="s">
        <v>127</v>
      </c>
      <c r="C286" t="s">
        <v>595</v>
      </c>
    </row>
    <row r="287" spans="2:3">
      <c r="B287" t="s">
        <v>59</v>
      </c>
      <c r="C287" t="s">
        <v>596</v>
      </c>
    </row>
    <row r="288" spans="2:3">
      <c r="B288" t="s">
        <v>128</v>
      </c>
      <c r="C288" t="s">
        <v>597</v>
      </c>
    </row>
    <row r="289" spans="2:3">
      <c r="B289" t="s">
        <v>372</v>
      </c>
      <c r="C289" t="s">
        <v>598</v>
      </c>
    </row>
    <row r="290" spans="2:3">
      <c r="B290" t="s">
        <v>373</v>
      </c>
      <c r="C290" t="s">
        <v>599</v>
      </c>
    </row>
    <row r="291" spans="2:3">
      <c r="B291" t="s">
        <v>374</v>
      </c>
      <c r="C291" t="s">
        <v>600</v>
      </c>
    </row>
    <row r="292" spans="2:3">
      <c r="C292" t="s">
        <v>60</v>
      </c>
    </row>
    <row r="293" spans="2:3">
      <c r="B293" t="s">
        <v>60</v>
      </c>
      <c r="C293" t="s">
        <v>601</v>
      </c>
    </row>
    <row r="294" spans="2:3">
      <c r="B294" t="s">
        <v>683</v>
      </c>
      <c r="C294" t="s">
        <v>602</v>
      </c>
    </row>
    <row r="295" spans="2:3">
      <c r="C295" t="s">
        <v>200</v>
      </c>
    </row>
    <row r="296" spans="2:3">
      <c r="B296" t="s">
        <v>684</v>
      </c>
      <c r="C296" t="s">
        <v>603</v>
      </c>
    </row>
    <row r="297" spans="2:3">
      <c r="B297" t="s">
        <v>375</v>
      </c>
      <c r="C297" t="s">
        <v>604</v>
      </c>
    </row>
    <row r="298" spans="2:3">
      <c r="B298" t="s">
        <v>685</v>
      </c>
      <c r="C298" t="s">
        <v>605</v>
      </c>
    </row>
    <row r="299" spans="2:3">
      <c r="C299" t="s">
        <v>61</v>
      </c>
    </row>
    <row r="300" spans="2:3">
      <c r="B300" t="s">
        <v>686</v>
      </c>
      <c r="C300" t="s">
        <v>606</v>
      </c>
    </row>
    <row r="301" spans="2:3">
      <c r="B301" t="s">
        <v>129</v>
      </c>
      <c r="C301" t="s">
        <v>607</v>
      </c>
    </row>
    <row r="302" spans="2:3">
      <c r="B302" t="s">
        <v>130</v>
      </c>
      <c r="C302" t="s">
        <v>608</v>
      </c>
    </row>
    <row r="303" spans="2:3">
      <c r="B303" t="s">
        <v>131</v>
      </c>
      <c r="C303" t="s">
        <v>609</v>
      </c>
    </row>
    <row r="304" spans="2:3">
      <c r="B304" t="s">
        <v>687</v>
      </c>
      <c r="C304" t="s">
        <v>610</v>
      </c>
    </row>
    <row r="305" spans="2:3">
      <c r="B305" t="s">
        <v>132</v>
      </c>
      <c r="C305" t="s">
        <v>611</v>
      </c>
    </row>
    <row r="306" spans="2:3">
      <c r="B306" t="s">
        <v>133</v>
      </c>
      <c r="C306" t="s">
        <v>612</v>
      </c>
    </row>
    <row r="307" spans="2:3">
      <c r="B307" t="s">
        <v>688</v>
      </c>
      <c r="C307" t="s">
        <v>613</v>
      </c>
    </row>
    <row r="308" spans="2:3">
      <c r="B308" t="s">
        <v>134</v>
      </c>
      <c r="C308" t="s">
        <v>614</v>
      </c>
    </row>
    <row r="309" spans="2:3">
      <c r="B309" t="s">
        <v>135</v>
      </c>
      <c r="C309" t="s">
        <v>615</v>
      </c>
    </row>
    <row r="310" spans="2:3">
      <c r="B310" t="s">
        <v>689</v>
      </c>
      <c r="C310" t="s">
        <v>616</v>
      </c>
    </row>
    <row r="311" spans="2:3">
      <c r="B311" t="s">
        <v>136</v>
      </c>
      <c r="C311" t="s">
        <v>617</v>
      </c>
    </row>
    <row r="312" spans="2:3">
      <c r="B312" t="s">
        <v>137</v>
      </c>
      <c r="C312" t="s">
        <v>618</v>
      </c>
    </row>
    <row r="313" spans="2:3">
      <c r="B313" t="s">
        <v>138</v>
      </c>
      <c r="C313" t="s">
        <v>619</v>
      </c>
    </row>
    <row r="314" spans="2:3">
      <c r="B314" t="s">
        <v>139</v>
      </c>
      <c r="C314" t="s">
        <v>620</v>
      </c>
    </row>
    <row r="315" spans="2:3">
      <c r="B315" t="s">
        <v>140</v>
      </c>
      <c r="C315" t="s">
        <v>621</v>
      </c>
    </row>
    <row r="316" spans="2:3">
      <c r="B316" t="s">
        <v>141</v>
      </c>
      <c r="C316" t="s">
        <v>622</v>
      </c>
    </row>
    <row r="317" spans="2:3">
      <c r="B317" t="s">
        <v>142</v>
      </c>
      <c r="C317" t="s">
        <v>623</v>
      </c>
    </row>
    <row r="318" spans="2:3">
      <c r="B318" t="s">
        <v>690</v>
      </c>
      <c r="C318" t="s">
        <v>624</v>
      </c>
    </row>
    <row r="319" spans="2:3">
      <c r="B319" t="s">
        <v>691</v>
      </c>
      <c r="C319" t="s">
        <v>625</v>
      </c>
    </row>
    <row r="320" spans="2:3">
      <c r="B320" t="s">
        <v>143</v>
      </c>
      <c r="C320" t="s">
        <v>626</v>
      </c>
    </row>
    <row r="321" spans="2:3">
      <c r="B321" t="s">
        <v>144</v>
      </c>
      <c r="C321" t="s">
        <v>627</v>
      </c>
    </row>
    <row r="322" spans="2:3">
      <c r="B322" t="s">
        <v>145</v>
      </c>
      <c r="C322" t="s">
        <v>628</v>
      </c>
    </row>
    <row r="323" spans="2:3">
      <c r="B323" t="s">
        <v>146</v>
      </c>
      <c r="C323" t="s">
        <v>629</v>
      </c>
    </row>
    <row r="324" spans="2:3">
      <c r="B324" t="s">
        <v>701</v>
      </c>
      <c r="C324" t="s">
        <v>630</v>
      </c>
    </row>
    <row r="325" spans="2:3">
      <c r="B325" t="s">
        <v>147</v>
      </c>
      <c r="C325" t="s">
        <v>631</v>
      </c>
    </row>
    <row r="326" spans="2:3">
      <c r="B326" t="s">
        <v>148</v>
      </c>
      <c r="C326" t="s">
        <v>632</v>
      </c>
    </row>
    <row r="327" spans="2:3">
      <c r="B327" t="s">
        <v>702</v>
      </c>
      <c r="C327" t="s">
        <v>633</v>
      </c>
    </row>
    <row r="328" spans="2:3">
      <c r="B328" t="s">
        <v>149</v>
      </c>
      <c r="C328" t="s">
        <v>634</v>
      </c>
    </row>
    <row r="329" spans="2:3">
      <c r="B329" t="s">
        <v>150</v>
      </c>
      <c r="C329" t="s">
        <v>635</v>
      </c>
    </row>
    <row r="330" spans="2:3">
      <c r="B330" t="s">
        <v>61</v>
      </c>
      <c r="C330" t="s">
        <v>636</v>
      </c>
    </row>
    <row r="331" spans="2:3">
      <c r="B331" t="s">
        <v>692</v>
      </c>
      <c r="C331" t="s">
        <v>637</v>
      </c>
    </row>
    <row r="332" spans="2:3">
      <c r="B332" t="s">
        <v>151</v>
      </c>
      <c r="C332" t="s">
        <v>638</v>
      </c>
    </row>
    <row r="333" spans="2:3">
      <c r="B333" t="s">
        <v>152</v>
      </c>
      <c r="C333" t="s">
        <v>639</v>
      </c>
    </row>
    <row r="334" spans="2:3">
      <c r="B334" t="s">
        <v>153</v>
      </c>
      <c r="C334" t="s">
        <v>640</v>
      </c>
    </row>
    <row r="335" spans="2:3">
      <c r="B335" t="s">
        <v>154</v>
      </c>
      <c r="C335" t="s">
        <v>641</v>
      </c>
    </row>
    <row r="336" spans="2:3">
      <c r="B336" t="s">
        <v>693</v>
      </c>
      <c r="C336" t="s">
        <v>642</v>
      </c>
    </row>
    <row r="337" spans="2:3">
      <c r="B337" t="s">
        <v>694</v>
      </c>
      <c r="C337" t="s">
        <v>643</v>
      </c>
    </row>
    <row r="338" spans="2:3">
      <c r="B338" t="s">
        <v>155</v>
      </c>
      <c r="C338" t="s">
        <v>644</v>
      </c>
    </row>
    <row r="339" spans="2:3">
      <c r="C339" t="s">
        <v>201</v>
      </c>
    </row>
    <row r="340" spans="2:3">
      <c r="B340" t="s">
        <v>156</v>
      </c>
      <c r="C340" t="s">
        <v>645</v>
      </c>
    </row>
    <row r="341" spans="2:3">
      <c r="B341" t="s">
        <v>201</v>
      </c>
      <c r="C341" t="s">
        <v>646</v>
      </c>
    </row>
    <row r="342" spans="2:3">
      <c r="C342" t="s">
        <v>202</v>
      </c>
    </row>
    <row r="343" spans="2:3">
      <c r="B343" t="s">
        <v>695</v>
      </c>
      <c r="C343" t="s">
        <v>647</v>
      </c>
    </row>
    <row r="344" spans="2:3">
      <c r="B344" t="s">
        <v>157</v>
      </c>
      <c r="C344" t="s">
        <v>648</v>
      </c>
    </row>
    <row r="345" spans="2:3">
      <c r="C345" t="s">
        <v>62</v>
      </c>
    </row>
    <row r="346" spans="2:3">
      <c r="B346" t="s">
        <v>158</v>
      </c>
      <c r="C346" t="s">
        <v>649</v>
      </c>
    </row>
    <row r="347" spans="2:3">
      <c r="B347" t="s">
        <v>696</v>
      </c>
      <c r="C347" t="s">
        <v>650</v>
      </c>
    </row>
    <row r="348" spans="2:3">
      <c r="B348" t="s">
        <v>697</v>
      </c>
      <c r="C348" t="s">
        <v>651</v>
      </c>
    </row>
    <row r="349" spans="2:3">
      <c r="B349" t="s">
        <v>376</v>
      </c>
      <c r="C349" t="s">
        <v>652</v>
      </c>
    </row>
    <row r="350" spans="2:3">
      <c r="B350" t="s">
        <v>703</v>
      </c>
      <c r="C350" t="s">
        <v>653</v>
      </c>
    </row>
    <row r="351" spans="2:3">
      <c r="B351" t="s">
        <v>698</v>
      </c>
      <c r="C351" t="s">
        <v>654</v>
      </c>
    </row>
    <row r="352" spans="2:3">
      <c r="B352" t="s">
        <v>699</v>
      </c>
      <c r="C352" t="s">
        <v>655</v>
      </c>
    </row>
    <row r="353" spans="2:3">
      <c r="B353" t="s">
        <v>159</v>
      </c>
      <c r="C353" t="s">
        <v>656</v>
      </c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AH35"/>
  <sheetViews>
    <sheetView zoomScale="90" zoomScaleNormal="90" workbookViewId="0">
      <selection activeCell="AH8" sqref="AH8"/>
    </sheetView>
  </sheetViews>
  <sheetFormatPr baseColWidth="10" defaultRowHeight="15"/>
  <cols>
    <col min="2" max="2" width="32.85546875" customWidth="1"/>
    <col min="5" max="6" width="11.5703125"/>
    <col min="17" max="21" width="11.5703125"/>
    <col min="23" max="23" width="19.28515625" bestFit="1" customWidth="1"/>
    <col min="28" max="28" width="11.5703125"/>
    <col min="29" max="33" width="23.28515625" customWidth="1"/>
  </cols>
  <sheetData>
    <row r="2" spans="1:34">
      <c r="A2" s="22" t="s">
        <v>205</v>
      </c>
      <c r="C2" s="22" t="s">
        <v>207</v>
      </c>
      <c r="D2" s="22" t="s">
        <v>208</v>
      </c>
      <c r="E2" s="22"/>
      <c r="F2" s="22"/>
    </row>
    <row r="3" spans="1:34">
      <c r="B3" t="s">
        <v>231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t="s">
        <v>206</v>
      </c>
      <c r="W3" t="s">
        <v>209</v>
      </c>
      <c r="X3" t="s">
        <v>210</v>
      </c>
      <c r="Y3" t="s">
        <v>211</v>
      </c>
      <c r="Z3" t="s">
        <v>212</v>
      </c>
      <c r="AA3" t="s">
        <v>213</v>
      </c>
      <c r="AB3" t="s">
        <v>208</v>
      </c>
      <c r="AC3" t="s">
        <v>228</v>
      </c>
      <c r="AD3" t="s">
        <v>229</v>
      </c>
      <c r="AE3" t="s">
        <v>230</v>
      </c>
      <c r="AF3" t="s">
        <v>232</v>
      </c>
      <c r="AG3" t="s">
        <v>233</v>
      </c>
      <c r="AH3" t="s">
        <v>46</v>
      </c>
    </row>
    <row r="4" spans="1:34">
      <c r="A4">
        <v>1</v>
      </c>
      <c r="B4" t="s">
        <v>4</v>
      </c>
      <c r="C4" s="25" t="str">
        <f>IF('Resp. '!J5=0,IF('Resp. '!K5=0,IF('Resp. '!L5=0,IF('Resp. '!M5=0,IF('Resp. '!N5=0,"V","H"),"H"),"H"),"H"),"V")</f>
        <v>V</v>
      </c>
      <c r="D4" s="25" t="str">
        <f>IF('Resp. '!O5=0,IF('Resp. '!P5=0,IF('Resp. '!Q5=0,IF('Resp. '!R5=0,"V","H"),"H"),"H"),"V")</f>
        <v>V</v>
      </c>
      <c r="E4" s="25" t="str">
        <f>IF('Resp. '!N5&gt;0,IF('Resp. '!J5&gt;0,"V","H"),IF('Resp. '!R5&gt;0,"V",IF('Resp. '!N5='Resp. '!R5=0,"H","V")))</f>
        <v>V</v>
      </c>
      <c r="F4" s="39" t="s">
        <v>207</v>
      </c>
      <c r="G4" s="25" t="str">
        <f>IF('Resp. '!N5='Resp. '!L5+'Resp. '!M5,"V","A")</f>
        <v>V</v>
      </c>
      <c r="H4" s="25" t="str">
        <f>IF('Resp. '!R5='Resp. '!P5+'Resp. '!Q5,"V","A")</f>
        <v>V</v>
      </c>
      <c r="I4" s="25" t="str">
        <f>IF('Resp. '!H5='Resp. '!J5+'Resp. '!O5,"V","A")</f>
        <v>V</v>
      </c>
      <c r="J4" s="25" t="str">
        <f>IF('Resp. '!I5='Resp. '!L5+'Resp. '!M5+'Resp. '!P5+'Resp. '!Q5,"V","A")</f>
        <v>V</v>
      </c>
      <c r="K4" s="36" t="str">
        <f>IF('Resp. '!J5='Resp. '!K5,"V","F")</f>
        <v>V</v>
      </c>
      <c r="L4" s="9" t="str">
        <f>IF('Resp. '!J5&gt;0,IF(10&gt;'Resp. '!L5/'Resp. '!K5&gt;99,"V","D"),"V")</f>
        <v>V</v>
      </c>
      <c r="M4" s="26" t="s">
        <v>207</v>
      </c>
      <c r="N4" s="26" t="s">
        <v>207</v>
      </c>
      <c r="O4" s="26" t="s">
        <v>207</v>
      </c>
      <c r="P4" s="26" t="s">
        <v>207</v>
      </c>
      <c r="Q4" s="26" t="s">
        <v>207</v>
      </c>
      <c r="R4" s="26" t="s">
        <v>207</v>
      </c>
      <c r="S4" s="26" t="s">
        <v>207</v>
      </c>
      <c r="T4" s="2" t="str">
        <f>IF('Resp. '!O5&gt;0,IF('Resp. '!P5&gt;0,"V",IF('Resp. '!Q5&gt;0,"V","H")),"V")</f>
        <v>V</v>
      </c>
      <c r="U4" s="2" t="str">
        <f>IF('Resp. '!J5&gt;0,IF(('Resp. '!L5/'Resp. '!K5)&lt;10000,IF(('Resp. '!L5/'Resp. '!K5)&gt;9,"V","K"),"K"),"V")</f>
        <v>V</v>
      </c>
      <c r="V4">
        <f>COUNTIF(C4:U4,$C$2)</f>
        <v>19</v>
      </c>
      <c r="W4" t="str">
        <f>IF(COUNTIF($C4:$U4,W$3)=0,"",VLOOKUP(W$3,$A$24:$B$34,2,TRUE))</f>
        <v/>
      </c>
      <c r="X4" t="str">
        <f t="shared" ref="X4:AG4" si="0">IF(COUNTIF($C4:$U4,X$3)=0,"",VLOOKUP(X$3,$A$24:$B$34,2,TRUE))</f>
        <v/>
      </c>
      <c r="Y4" t="str">
        <f t="shared" si="0"/>
        <v/>
      </c>
      <c r="Z4" t="str">
        <f t="shared" si="0"/>
        <v/>
      </c>
      <c r="AA4" t="str">
        <f t="shared" si="0"/>
        <v/>
      </c>
      <c r="AB4" t="str">
        <f t="shared" si="0"/>
        <v/>
      </c>
      <c r="AC4" t="str">
        <f t="shared" si="0"/>
        <v/>
      </c>
      <c r="AD4" t="str">
        <f t="shared" si="0"/>
        <v/>
      </c>
      <c r="AE4" t="str">
        <f t="shared" si="0"/>
        <v/>
      </c>
      <c r="AF4" t="str">
        <f t="shared" si="0"/>
        <v/>
      </c>
      <c r="AG4" t="str">
        <f t="shared" si="0"/>
        <v/>
      </c>
      <c r="AH4" t="str">
        <f>IF(V4=$U$3,"...",CONCATENATE(W4,X4,Y4,Z4,AA4,AB4,AC4,AD4,AE4,AF4,AG4))</f>
        <v>...</v>
      </c>
    </row>
    <row r="5" spans="1:34">
      <c r="A5">
        <v>2</v>
      </c>
      <c r="B5" t="s">
        <v>5</v>
      </c>
      <c r="C5" s="25" t="str">
        <f>IF('Resp. '!J6=0,IF('Resp. '!K6=0,IF('Resp. '!L6=0,IF('Resp. '!M6=0,IF('Resp. '!N6=0,"V","H"),"H"),"H"),"H"),"V")</f>
        <v>V</v>
      </c>
      <c r="D5" s="25" t="str">
        <f>IF('Resp. '!O6=0,IF('Resp. '!P6=0,IF('Resp. '!Q6=0,IF('Resp. '!R6=0,"V","H"),"H"),"H"),"V")</f>
        <v>V</v>
      </c>
      <c r="E5" s="25" t="str">
        <f>IF('Resp. '!N6&gt;0,IF('Resp. '!J6&gt;0,"V","H"),IF('Resp. '!R6&gt;0,"V",IF('Resp. '!N6='Resp. '!R6=0,"H","V")))</f>
        <v>V</v>
      </c>
      <c r="F5" s="25" t="str">
        <f>IF('Resp. '!L6&gt;0,IF('Resp. '!K6&gt;0,"V","I"),IF('Resp. '!J6&gt;0,IF('Resp. '!L6&gt;0,"V","I"),"V"))</f>
        <v>V</v>
      </c>
      <c r="G5" s="25" t="str">
        <f>IF('Resp. '!N6='Resp. '!L6+'Resp. '!M6,"V","A")</f>
        <v>V</v>
      </c>
      <c r="H5" s="25" t="str">
        <f>IF('Resp. '!R6='Resp. '!P6+'Resp. '!Q6,"V","A")</f>
        <v>V</v>
      </c>
      <c r="I5" s="25" t="str">
        <f>IF('Resp. '!H6='Resp. '!J6+'Resp. '!O6,"V","A")</f>
        <v>V</v>
      </c>
      <c r="J5" s="25" t="str">
        <f>IF('Resp. '!I6='Resp. '!L6+'Resp. '!M6+'Resp. '!P6+'Resp. '!Q6,"V","A")</f>
        <v>V</v>
      </c>
      <c r="K5" s="36" t="str">
        <f>IF('Resp. '!J6='Resp. '!K6,"V","F")</f>
        <v>V</v>
      </c>
      <c r="L5" s="9" t="str">
        <f>IF('Resp. '!J6&gt;0,IF(10&gt;'Resp. '!L6/'Resp. '!K6&gt;99,"V","D"),"V")</f>
        <v>V</v>
      </c>
      <c r="M5" s="36" t="str">
        <f>IF('Resp. '!K6&gt;0,IF('Resp. '!L6&gt;='Resp. '!M6,"V","C"),"V")</f>
        <v>V</v>
      </c>
      <c r="N5" s="26" t="s">
        <v>207</v>
      </c>
      <c r="O5" s="26" t="s">
        <v>207</v>
      </c>
      <c r="P5" s="26" t="s">
        <v>207</v>
      </c>
      <c r="Q5" s="2" t="str">
        <f>IF('Resp. '!N6&gt;0,IF('Resp. '!M6&gt;0,"V","I"),"V")</f>
        <v>V</v>
      </c>
      <c r="R5" s="26" t="s">
        <v>207</v>
      </c>
      <c r="S5" s="26" t="s">
        <v>207</v>
      </c>
      <c r="T5" s="2" t="str">
        <f>IF('Resp. '!O6&gt;0,IF('Resp. '!P6&gt;0,"V",IF('Resp. '!Q6&gt;0,"V","H")),"V")</f>
        <v>V</v>
      </c>
      <c r="U5" s="2" t="str">
        <f>IF('Resp. '!J6&gt;0,IF(('Resp. '!L6/'Resp. '!K6)&lt;10000,IF(('Resp. '!L6/'Resp. '!K6)&gt;9,"V","K"),"K"),"V")</f>
        <v>V</v>
      </c>
      <c r="V5">
        <f t="shared" ref="V5:V20" si="1">COUNTIF(C5:U5,$C$2)</f>
        <v>19</v>
      </c>
      <c r="W5" t="str">
        <f t="shared" ref="W5:AG20" si="2">IF(COUNTIF($C5:$U5,W$3)=0,"",VLOOKUP(W$3,$A$24:$B$34,2,TRUE))</f>
        <v/>
      </c>
      <c r="X5" t="str">
        <f t="shared" si="2"/>
        <v/>
      </c>
      <c r="Y5" t="str">
        <f t="shared" si="2"/>
        <v/>
      </c>
      <c r="Z5" t="str">
        <f t="shared" si="2"/>
        <v/>
      </c>
      <c r="AA5" t="str">
        <f t="shared" si="2"/>
        <v/>
      </c>
      <c r="AB5" t="str">
        <f t="shared" si="2"/>
        <v/>
      </c>
      <c r="AC5" t="str">
        <f t="shared" si="2"/>
        <v/>
      </c>
      <c r="AD5" t="str">
        <f t="shared" si="2"/>
        <v/>
      </c>
      <c r="AE5" t="str">
        <f t="shared" si="2"/>
        <v/>
      </c>
      <c r="AF5" t="str">
        <f t="shared" si="2"/>
        <v/>
      </c>
      <c r="AG5" t="str">
        <f t="shared" si="2"/>
        <v/>
      </c>
      <c r="AH5" t="str">
        <f t="shared" ref="AH5:AH20" si="3">IF(V5=$U$3,"...",CONCATENATE(W5,X5,Y5,Z5,AA5,AB5,AC5,AD5,AE5,AF5,AG5))</f>
        <v>...</v>
      </c>
    </row>
    <row r="6" spans="1:34">
      <c r="A6">
        <v>3</v>
      </c>
      <c r="B6" t="s">
        <v>6</v>
      </c>
      <c r="C6" s="25" t="str">
        <f>IF('Resp. '!J7=0,IF('Resp. '!K7=0,IF('Resp. '!L7=0,IF('Resp. '!M7=0,IF('Resp. '!N7=0,"V","H"),"H"),"H"),"H"),"V")</f>
        <v>V</v>
      </c>
      <c r="D6" s="25" t="str">
        <f>IF('Resp. '!O7=0,IF('Resp. '!P7=0,IF('Resp. '!Q7=0,IF('Resp. '!R7=0,"V","H"),"H"),"H"),"V")</f>
        <v>V</v>
      </c>
      <c r="E6" s="25" t="str">
        <f>IF('Resp. '!N7&gt;0,IF('Resp. '!J7&gt;0,"V","H"),IF('Resp. '!R7&gt;0,"V",IF('Resp. '!N7='Resp. '!R7=0,"H","V")))</f>
        <v>V</v>
      </c>
      <c r="F6" s="39" t="s">
        <v>207</v>
      </c>
      <c r="G6" s="25" t="str">
        <f>IF('Resp. '!N7='Resp. '!L7+'Resp. '!M7,"V","A")</f>
        <v>V</v>
      </c>
      <c r="H6" s="25" t="str">
        <f>IF('Resp. '!R7='Resp. '!P7+'Resp. '!Q7,"V","A")</f>
        <v>V</v>
      </c>
      <c r="I6" s="25" t="str">
        <f>IF('Resp. '!H7='Resp. '!J7+'Resp. '!O7,"V","A")</f>
        <v>V</v>
      </c>
      <c r="J6" s="25" t="str">
        <f>IF('Resp. '!I7='Resp. '!L7+'Resp. '!M7+'Resp. '!P7+'Resp. '!Q7,"V","A")</f>
        <v>V</v>
      </c>
      <c r="K6" s="26" t="s">
        <v>207</v>
      </c>
      <c r="L6" s="26" t="s">
        <v>207</v>
      </c>
      <c r="M6" s="26" t="s">
        <v>207</v>
      </c>
      <c r="N6" s="9" t="str">
        <f>IF('Resp. '!J7&gt;0,IF('Resp. '!K7&gt;='Resp. '!J7*2,"V","G"),"V")</f>
        <v>V</v>
      </c>
      <c r="O6" s="9" t="str">
        <f>IF('Resp. '!J7&gt;0,IF(10&gt;'Resp. '!L7/('Resp. '!K7+1)&gt;500,"V","D"),"V")</f>
        <v>V</v>
      </c>
      <c r="P6" s="26" t="s">
        <v>207</v>
      </c>
      <c r="Q6" s="26" t="s">
        <v>207</v>
      </c>
      <c r="R6" s="26" t="s">
        <v>207</v>
      </c>
      <c r="S6" s="26" t="s">
        <v>207</v>
      </c>
      <c r="T6" s="2" t="str">
        <f>IF('Resp. '!O7&gt;0,IF('Resp. '!P7&gt;0,"V",IF('Resp. '!Q7&gt;0,"V","H")),"V")</f>
        <v>V</v>
      </c>
      <c r="U6" s="2" t="str">
        <f>IF('Resp. '!J7&gt;0,IF(('Resp. '!L7/'Resp. '!K7)&lt;10000,IF(('Resp. '!L7/'Resp. '!K7)&gt;9,"V","K"),"K"),"V")</f>
        <v>V</v>
      </c>
      <c r="V6">
        <f t="shared" si="1"/>
        <v>19</v>
      </c>
      <c r="W6" t="str">
        <f t="shared" si="2"/>
        <v/>
      </c>
      <c r="X6" t="str">
        <f t="shared" si="2"/>
        <v/>
      </c>
      <c r="Y6" t="str">
        <f t="shared" si="2"/>
        <v/>
      </c>
      <c r="Z6" t="str">
        <f t="shared" si="2"/>
        <v/>
      </c>
      <c r="AA6" t="str">
        <f t="shared" si="2"/>
        <v/>
      </c>
      <c r="AB6" t="str">
        <f t="shared" si="2"/>
        <v/>
      </c>
      <c r="AC6" t="str">
        <f t="shared" si="2"/>
        <v/>
      </c>
      <c r="AD6" t="str">
        <f t="shared" si="2"/>
        <v/>
      </c>
      <c r="AE6" t="str">
        <f t="shared" si="2"/>
        <v/>
      </c>
      <c r="AF6" t="str">
        <f t="shared" si="2"/>
        <v/>
      </c>
      <c r="AG6" t="str">
        <f t="shared" si="2"/>
        <v/>
      </c>
      <c r="AH6" t="str">
        <f t="shared" si="3"/>
        <v>...</v>
      </c>
    </row>
    <row r="7" spans="1:34">
      <c r="A7">
        <v>4</v>
      </c>
      <c r="B7" t="s">
        <v>7</v>
      </c>
      <c r="C7" s="25" t="str">
        <f>IF('Resp. '!J8=0,IF('Resp. '!K8=0,IF('Resp. '!L8=0,IF('Resp. '!M8=0,IF('Resp. '!N8=0,"V","H"),"H"),"H"),"H"),"V")</f>
        <v>V</v>
      </c>
      <c r="D7" s="25" t="str">
        <f>IF('Resp. '!O8=0,IF('Resp. '!P8=0,IF('Resp. '!Q8=0,IF('Resp. '!R8=0,"V","H"),"H"),"H"),"V")</f>
        <v>V</v>
      </c>
      <c r="E7" s="25" t="str">
        <f>IF('Resp. '!N8&gt;0,IF('Resp. '!J8&gt;0,"V","H"),IF('Resp. '!R8&gt;0,"V",IF('Resp. '!N8='Resp. '!R8=0,"H","V")))</f>
        <v>V</v>
      </c>
      <c r="F7" s="25" t="str">
        <f>IF('Resp. '!L8&gt;0,IF('Resp. '!K8&gt;0,"V","I"),IF('Resp. '!J8&gt;0,IF('Resp. '!L8&gt;0,"V","I"),"V"))</f>
        <v>V</v>
      </c>
      <c r="G7" s="25" t="str">
        <f>IF('Resp. '!N8='Resp. '!L8+'Resp. '!M8,"V","A")</f>
        <v>V</v>
      </c>
      <c r="H7" s="25" t="str">
        <f>IF('Resp. '!R8='Resp. '!P8+'Resp. '!Q8,"V","A")</f>
        <v>V</v>
      </c>
      <c r="I7" s="25" t="str">
        <f>IF('Resp. '!H8='Resp. '!J8+'Resp. '!O8,"V","A")</f>
        <v>V</v>
      </c>
      <c r="J7" s="25" t="str">
        <f>IF('Resp. '!I8='Resp. '!L8+'Resp. '!M8+'Resp. '!P8+'Resp. '!Q8,"V","A")</f>
        <v>V</v>
      </c>
      <c r="K7" s="26" t="s">
        <v>207</v>
      </c>
      <c r="L7" s="26" t="s">
        <v>207</v>
      </c>
      <c r="M7" s="9" t="str">
        <f>IF('Resp. '!K8&gt;0,IF('Resp. '!L8&gt;='Resp. '!M8,"V","C"),"V")</f>
        <v>V</v>
      </c>
      <c r="N7" s="9" t="str">
        <f>IF('Resp. '!J8&gt;0,IF('Resp. '!K8&gt;='Resp. '!J8*2,"V","G"),"V")</f>
        <v>V</v>
      </c>
      <c r="O7" s="9" t="str">
        <f>IF('Resp. '!J8&gt;0,IF(10&gt;'Resp. '!L8/('Resp. '!K8+1)&gt;500,"V","D"),"V")</f>
        <v>V</v>
      </c>
      <c r="P7" s="26" t="s">
        <v>207</v>
      </c>
      <c r="Q7" s="2" t="str">
        <f>IF('Resp. '!N8&gt;0,IF('Resp. '!M8&gt;0,"V","I"),"V")</f>
        <v>V</v>
      </c>
      <c r="R7" s="26" t="s">
        <v>207</v>
      </c>
      <c r="S7" s="26" t="s">
        <v>207</v>
      </c>
      <c r="T7" s="2" t="str">
        <f>IF('Resp. '!O8&gt;0,IF('Resp. '!P8&gt;0,"V",IF('Resp. '!Q8&gt;0,"V","H")),"V")</f>
        <v>V</v>
      </c>
      <c r="U7" s="2" t="str">
        <f>IF('Resp. '!J8&gt;0,IF(('Resp. '!L8/'Resp. '!K8)&lt;10000,IF(('Resp. '!L8/'Resp. '!K8)&gt;9,"V","K"),"K"),"V")</f>
        <v>V</v>
      </c>
      <c r="V7">
        <f t="shared" si="1"/>
        <v>19</v>
      </c>
      <c r="W7" t="str">
        <f t="shared" si="2"/>
        <v/>
      </c>
      <c r="X7" t="str">
        <f t="shared" si="2"/>
        <v/>
      </c>
      <c r="Y7" t="str">
        <f t="shared" si="2"/>
        <v/>
      </c>
      <c r="Z7" t="str">
        <f t="shared" si="2"/>
        <v/>
      </c>
      <c r="AA7" t="str">
        <f t="shared" si="2"/>
        <v/>
      </c>
      <c r="AB7" t="str">
        <f t="shared" si="2"/>
        <v/>
      </c>
      <c r="AC7" t="str">
        <f t="shared" si="2"/>
        <v/>
      </c>
      <c r="AD7" t="str">
        <f t="shared" si="2"/>
        <v/>
      </c>
      <c r="AE7" t="str">
        <f t="shared" si="2"/>
        <v/>
      </c>
      <c r="AF7" t="str">
        <f t="shared" si="2"/>
        <v/>
      </c>
      <c r="AG7" t="str">
        <f t="shared" si="2"/>
        <v/>
      </c>
      <c r="AH7" t="str">
        <f t="shared" si="3"/>
        <v>...</v>
      </c>
    </row>
    <row r="8" spans="1:34">
      <c r="A8">
        <v>5</v>
      </c>
      <c r="B8" t="s">
        <v>8</v>
      </c>
      <c r="C8" s="25" t="str">
        <f>IF('Resp. '!J9=0,IF('Resp. '!K9=0,IF('Resp. '!L9=0,IF('Resp. '!M9=0,IF('Resp. '!N9=0,"V","H"),"H"),"H"),"H"),"V")</f>
        <v>V</v>
      </c>
      <c r="D8" s="25" t="str">
        <f>IF('Resp. '!O9=0,IF('Resp. '!P9=0,IF('Resp. '!Q9=0,IF('Resp. '!R9=0,"V","H"),"H"),"H"),"V")</f>
        <v>V</v>
      </c>
      <c r="E8" s="25" t="str">
        <f>IF('Resp. '!N9&gt;0,IF('Resp. '!J9&gt;0,"V","H"),IF('Resp. '!R9&gt;0,"V",IF('Resp. '!N9='Resp. '!R9=0,"H","V")))</f>
        <v>V</v>
      </c>
      <c r="F8" s="25" t="str">
        <f>IF('Resp. '!J9&gt;0,IF('Resp. '!M9&gt;0,"V","I"),"V")</f>
        <v>V</v>
      </c>
      <c r="G8" s="25" t="str">
        <f>IF('Resp. '!N9='Resp. '!L9+'Resp. '!M9,"V","A")</f>
        <v>V</v>
      </c>
      <c r="H8" s="25" t="str">
        <f>IF('Resp. '!R9='Resp. '!P9+'Resp. '!Q9,"V","A")</f>
        <v>V</v>
      </c>
      <c r="I8" s="25" t="str">
        <f>IF('Resp. '!H9='Resp. '!J9+'Resp. '!O9,"V","A")</f>
        <v>V</v>
      </c>
      <c r="J8" s="25" t="str">
        <f>IF('Resp. '!I9='Resp. '!L9+'Resp. '!M9+'Resp. '!P9+'Resp. '!Q9,"V","A")</f>
        <v>V</v>
      </c>
      <c r="K8" s="26" t="s">
        <v>207</v>
      </c>
      <c r="L8" s="26" t="s">
        <v>207</v>
      </c>
      <c r="M8" s="26" t="s">
        <v>207</v>
      </c>
      <c r="N8" s="26" t="s">
        <v>207</v>
      </c>
      <c r="O8" s="9" t="str">
        <f>IF('Resp. '!J9&gt;0,IF(10&gt;'Resp. '!L9/('Resp. '!K9+1)&gt;500,"V","D"),"V")</f>
        <v>V</v>
      </c>
      <c r="P8" s="9" t="str">
        <f>IF('Resp. '!J9&gt;0,IF('Resp. '!M9&gt;='Resp. '!L9,"V","B"),"V")</f>
        <v>V</v>
      </c>
      <c r="Q8" s="2" t="str">
        <f>IF('Resp. '!N9&gt;0,IF('Resp. '!M9&gt;0,"V","I"),"V")</f>
        <v>V</v>
      </c>
      <c r="R8" s="2" t="str">
        <f>IF('Resp. '!L9&gt;0,IF('Resp. '!K9&gt;0,"V","J"),"V")</f>
        <v>V</v>
      </c>
      <c r="S8" s="2" t="str">
        <f>IF('Resp. '!K9&gt;0,IF('Resp. '!L9&gt;0,"V","J"),"V")</f>
        <v>V</v>
      </c>
      <c r="T8" s="2" t="str">
        <f>IF('Resp. '!O9&gt;0,IF('Resp. '!P9&gt;0,"V",IF('Resp. '!Q9&gt;0,"V","H")),"V")</f>
        <v>V</v>
      </c>
      <c r="U8" s="55" t="str">
        <f>IF('Resp. '!K9=0,"V",IF('Resp. '!J9&gt;0,IF(('Resp. '!L9/'Resp. '!K9)&lt;10000,IF(('Resp. '!L9/'Resp. '!K9)&gt;9,"V","K"),"K"),"V"))</f>
        <v>V</v>
      </c>
      <c r="V8">
        <f t="shared" si="1"/>
        <v>19</v>
      </c>
      <c r="W8" t="str">
        <f t="shared" si="2"/>
        <v/>
      </c>
      <c r="X8" t="str">
        <f t="shared" si="2"/>
        <v/>
      </c>
      <c r="Y8" t="str">
        <f t="shared" si="2"/>
        <v/>
      </c>
      <c r="Z8" t="str">
        <f t="shared" si="2"/>
        <v/>
      </c>
      <c r="AA8" t="str">
        <f t="shared" si="2"/>
        <v/>
      </c>
      <c r="AB8" t="str">
        <f t="shared" si="2"/>
        <v/>
      </c>
      <c r="AC8" t="str">
        <f t="shared" si="2"/>
        <v/>
      </c>
      <c r="AD8" t="str">
        <f t="shared" si="2"/>
        <v/>
      </c>
      <c r="AE8" t="str">
        <f t="shared" si="2"/>
        <v/>
      </c>
      <c r="AF8" t="str">
        <f t="shared" si="2"/>
        <v/>
      </c>
      <c r="AG8" t="str">
        <f t="shared" si="2"/>
        <v/>
      </c>
      <c r="AH8" t="str">
        <f t="shared" si="3"/>
        <v>...</v>
      </c>
    </row>
    <row r="9" spans="1:34">
      <c r="A9">
        <v>6</v>
      </c>
      <c r="B9" t="s">
        <v>20</v>
      </c>
      <c r="C9" s="25" t="str">
        <f>IF('Resp. '!J10=0,IF('Resp. '!K10=0,IF('Resp. '!L10=0,IF('Resp. '!M10=0,IF('Resp. '!N10=0,"V","H"),"H"),"H"),"H"),"V")</f>
        <v>V</v>
      </c>
      <c r="D9" s="25" t="str">
        <f>IF('Resp. '!O10=0,IF('Resp. '!P10=0,IF('Resp. '!Q10=0,IF('Resp. '!R10=0,"V","H"),"H"),"H"),"V")</f>
        <v>V</v>
      </c>
      <c r="E9" s="25" t="str">
        <f>IF('Resp. '!N10&gt;0,IF('Resp. '!J10&gt;0,"V","H"),IF('Resp. '!R10&gt;0,"V",IF('Resp. '!N10='Resp. '!R10=0,"H","V")))</f>
        <v>V</v>
      </c>
      <c r="F9" s="25" t="str">
        <f>IF('Resp. '!J10&gt;0,IF('Resp. '!M10&gt;0,"V","I"),"V")</f>
        <v>V</v>
      </c>
      <c r="G9" s="25" t="str">
        <f>IF('Resp. '!N10='Resp. '!L10+'Resp. '!M10,"V","A")</f>
        <v>V</v>
      </c>
      <c r="H9" s="25" t="str">
        <f>IF('Resp. '!R10='Resp. '!P10+'Resp. '!Q10,"V","A")</f>
        <v>V</v>
      </c>
      <c r="I9" s="25" t="str">
        <f>IF('Resp. '!H10='Resp. '!J10+'Resp. '!O10,"V","A")</f>
        <v>V</v>
      </c>
      <c r="J9" s="25" t="str">
        <f>IF('Resp. '!I10='Resp. '!L10+'Resp. '!M10+'Resp. '!P10+'Resp. '!Q10,"V","A")</f>
        <v>V</v>
      </c>
      <c r="K9" s="26" t="s">
        <v>207</v>
      </c>
      <c r="L9" s="26" t="s">
        <v>207</v>
      </c>
      <c r="M9" s="26" t="s">
        <v>207</v>
      </c>
      <c r="N9" s="26" t="s">
        <v>207</v>
      </c>
      <c r="O9" s="9" t="str">
        <f>IF('Resp. '!J10&gt;0,IF(10&gt;'Resp. '!L10/('Resp. '!K10+1)&gt;500,"V","D"),"V")</f>
        <v>V</v>
      </c>
      <c r="P9" s="9" t="str">
        <f>IF('Resp. '!J10&gt;0,IF('Resp. '!M10&gt;='Resp. '!L10,"V","B"),"V")</f>
        <v>V</v>
      </c>
      <c r="Q9" s="2" t="str">
        <f>IF('Resp. '!N10&gt;0,IF('Resp. '!M10&gt;0,"V","I"),"V")</f>
        <v>V</v>
      </c>
      <c r="R9" s="2" t="str">
        <f>IF('Resp. '!L10&gt;0,IF('Resp. '!K10&gt;0,"V","J"),"V")</f>
        <v>V</v>
      </c>
      <c r="S9" s="2" t="str">
        <f>IF('Resp. '!K10&gt;0,IF('Resp. '!L10&gt;0,"V","J"),"V")</f>
        <v>V</v>
      </c>
      <c r="T9" s="2" t="str">
        <f>IF('Resp. '!O10&gt;0,IF('Resp. '!P10&gt;0,"V",IF('Resp. '!Q10&gt;0,"V","H")),"V")</f>
        <v>V</v>
      </c>
      <c r="U9" s="55" t="str">
        <f>IF('Resp. '!K10=0,"V",IF('Resp. '!J10&gt;0,IF(('Resp. '!L10/'Resp. '!K10)&lt;10000,IF(('Resp. '!L10/'Resp. '!K10)&gt;9,"V","K"),"K"),"V"))</f>
        <v>V</v>
      </c>
      <c r="V9">
        <f t="shared" si="1"/>
        <v>19</v>
      </c>
      <c r="W9" t="str">
        <f t="shared" si="2"/>
        <v/>
      </c>
      <c r="X9" t="str">
        <f t="shared" si="2"/>
        <v/>
      </c>
      <c r="Y9" t="str">
        <f t="shared" si="2"/>
        <v/>
      </c>
      <c r="Z9" t="str">
        <f t="shared" si="2"/>
        <v/>
      </c>
      <c r="AA9" t="str">
        <f t="shared" si="2"/>
        <v/>
      </c>
      <c r="AB9" t="str">
        <f t="shared" si="2"/>
        <v/>
      </c>
      <c r="AC9" t="str">
        <f t="shared" si="2"/>
        <v/>
      </c>
      <c r="AD9" t="str">
        <f t="shared" si="2"/>
        <v/>
      </c>
      <c r="AE9" t="str">
        <f t="shared" si="2"/>
        <v/>
      </c>
      <c r="AF9" t="str">
        <f t="shared" si="2"/>
        <v/>
      </c>
      <c r="AG9" t="str">
        <f t="shared" si="2"/>
        <v/>
      </c>
      <c r="AH9" t="str">
        <f t="shared" si="3"/>
        <v>...</v>
      </c>
    </row>
    <row r="10" spans="1:34">
      <c r="A10">
        <v>7</v>
      </c>
      <c r="B10" t="s">
        <v>9</v>
      </c>
      <c r="C10" s="25" t="str">
        <f>IF('Resp. '!J11=0,IF('Resp. '!K11=0,IF('Resp. '!L11=0,IF('Resp. '!M11=0,IF('Resp. '!N11=0,"V","H"),"H"),"H"),"H"),"V")</f>
        <v>V</v>
      </c>
      <c r="D10" s="25" t="str">
        <f>IF('Resp. '!O11=0,IF('Resp. '!P11=0,IF('Resp. '!Q11=0,IF('Resp. '!R11=0,"V","H"),"H"),"H"),"V")</f>
        <v>V</v>
      </c>
      <c r="E10" s="25" t="str">
        <f>IF('Resp. '!N11&gt;0,IF('Resp. '!J11&gt;0,"V","H"),IF('Resp. '!R11&gt;0,"V",IF('Resp. '!N11='Resp. '!R11=0,"H","V")))</f>
        <v>V</v>
      </c>
      <c r="F10" s="25" t="str">
        <f>IF('Resp. '!J11&gt;0,IF('Resp. '!M11&gt;0,"V","I"),"V")</f>
        <v>V</v>
      </c>
      <c r="G10" s="25" t="str">
        <f>IF('Resp. '!N11='Resp. '!L11+'Resp. '!M11,"V","A")</f>
        <v>V</v>
      </c>
      <c r="H10" s="25" t="str">
        <f>IF('Resp. '!R11='Resp. '!P11+'Resp. '!Q11,"V","A")</f>
        <v>V</v>
      </c>
      <c r="I10" s="25" t="str">
        <f>IF('Resp. '!H11='Resp. '!J11+'Resp. '!O11,"V","A")</f>
        <v>V</v>
      </c>
      <c r="J10" s="25" t="str">
        <f>IF('Resp. '!I11='Resp. '!L11+'Resp. '!M11+'Resp. '!P11+'Resp. '!Q11,"V","A")</f>
        <v>V</v>
      </c>
      <c r="K10" s="26" t="s">
        <v>207</v>
      </c>
      <c r="L10" s="26" t="s">
        <v>207</v>
      </c>
      <c r="M10" s="26" t="s">
        <v>207</v>
      </c>
      <c r="N10" s="26" t="s">
        <v>207</v>
      </c>
      <c r="O10" s="9" t="str">
        <f>IF('Resp. '!J11&gt;0,IF(10&gt;'Resp. '!L11/('Resp. '!K11+1)&gt;500,"V","D"),"V")</f>
        <v>V</v>
      </c>
      <c r="P10" s="9" t="str">
        <f>IF('Resp. '!J11&gt;0,IF('Resp. '!M11&gt;='Resp. '!L11,"V","B"),"V")</f>
        <v>V</v>
      </c>
      <c r="Q10" s="2" t="str">
        <f>IF('Resp. '!N11&gt;0,IF('Resp. '!M11&gt;0,"V","I"),"V")</f>
        <v>V</v>
      </c>
      <c r="R10" s="2" t="str">
        <f>IF('Resp. '!L11&gt;0,IF('Resp. '!K11&gt;0,"V","J"),"V")</f>
        <v>V</v>
      </c>
      <c r="S10" s="2" t="str">
        <f>IF('Resp. '!K11&gt;0,IF('Resp. '!L11&gt;0,"V","J"),"V")</f>
        <v>V</v>
      </c>
      <c r="T10" s="2" t="str">
        <f>IF('Resp. '!O11&gt;0,IF('Resp. '!P11&gt;0,"V",IF('Resp. '!Q11&gt;0,"V","H")),"V")</f>
        <v>V</v>
      </c>
      <c r="U10" s="55" t="str">
        <f>IF('Resp. '!K11=0,"V",IF('Resp. '!J11&gt;0,IF(('Resp. '!L11/'Resp. '!K11)&lt;10000,IF(('Resp. '!L11/'Resp. '!K11)&gt;9,"V","K"),"K"),"V"))</f>
        <v>V</v>
      </c>
      <c r="V10">
        <f t="shared" si="1"/>
        <v>19</v>
      </c>
      <c r="W10" t="str">
        <f t="shared" si="2"/>
        <v/>
      </c>
      <c r="X10" t="str">
        <f t="shared" si="2"/>
        <v/>
      </c>
      <c r="Y10" t="str">
        <f t="shared" si="2"/>
        <v/>
      </c>
      <c r="Z10" t="str">
        <f t="shared" si="2"/>
        <v/>
      </c>
      <c r="AA10" t="str">
        <f t="shared" si="2"/>
        <v/>
      </c>
      <c r="AB10" t="str">
        <f t="shared" si="2"/>
        <v/>
      </c>
      <c r="AC10" t="str">
        <f t="shared" si="2"/>
        <v/>
      </c>
      <c r="AD10" t="str">
        <f t="shared" si="2"/>
        <v/>
      </c>
      <c r="AE10" t="str">
        <f t="shared" si="2"/>
        <v/>
      </c>
      <c r="AF10" t="str">
        <f t="shared" si="2"/>
        <v/>
      </c>
      <c r="AG10" t="str">
        <f t="shared" si="2"/>
        <v/>
      </c>
      <c r="AH10" t="str">
        <f t="shared" si="3"/>
        <v>...</v>
      </c>
    </row>
    <row r="11" spans="1:34">
      <c r="A11">
        <v>8</v>
      </c>
      <c r="B11" t="s">
        <v>10</v>
      </c>
      <c r="C11" s="25" t="str">
        <f>IF('Resp. '!J12=0,IF('Resp. '!K12=0,IF('Resp. '!L12=0,IF('Resp. '!M12=0,IF('Resp. '!N12=0,"V","H"),"H"),"H"),"H"),"V")</f>
        <v>V</v>
      </c>
      <c r="D11" s="25" t="str">
        <f>IF('Resp. '!O12=0,IF('Resp. '!P12=0,IF('Resp. '!Q12=0,IF('Resp. '!R12=0,"V","H"),"H"),"H"),"V")</f>
        <v>V</v>
      </c>
      <c r="E11" s="25" t="str">
        <f>IF('Resp. '!N12&gt;0,IF('Resp. '!J12&gt;0,"V","H"),IF('Resp. '!R12&gt;0,"V",IF('Resp. '!N12='Resp. '!R12=0,"H","V")))</f>
        <v>V</v>
      </c>
      <c r="F11" s="25" t="str">
        <f>IF('Resp. '!J12&gt;0,IF('Resp. '!M12&gt;0,"V","I"),"V")</f>
        <v>V</v>
      </c>
      <c r="G11" s="25" t="str">
        <f>IF('Resp. '!N12='Resp. '!L12+'Resp. '!M12,"V","A")</f>
        <v>V</v>
      </c>
      <c r="H11" s="25" t="str">
        <f>IF('Resp. '!R12='Resp. '!P12+'Resp. '!Q12,"V","A")</f>
        <v>V</v>
      </c>
      <c r="I11" s="25" t="str">
        <f>IF('Resp. '!H12='Resp. '!J12+'Resp. '!O12,"V","A")</f>
        <v>V</v>
      </c>
      <c r="J11" s="25" t="str">
        <f>IF('Resp. '!I12='Resp. '!L12+'Resp. '!M12+'Resp. '!P12+'Resp. '!Q12,"V","A")</f>
        <v>V</v>
      </c>
      <c r="K11" s="26" t="s">
        <v>207</v>
      </c>
      <c r="L11" s="26" t="s">
        <v>207</v>
      </c>
      <c r="M11" s="26" t="s">
        <v>207</v>
      </c>
      <c r="N11" s="26" t="s">
        <v>207</v>
      </c>
      <c r="O11" s="9" t="str">
        <f>IF('Resp. '!J12&gt;0,IF(10&gt;'Resp. '!L12/('Resp. '!K12+1)&gt;500,"V","D"),"V")</f>
        <v>V</v>
      </c>
      <c r="P11" s="9" t="str">
        <f>IF('Resp. '!J12&gt;0,IF('Resp. '!M12&gt;='Resp. '!L12,"V","B"),"V")</f>
        <v>V</v>
      </c>
      <c r="Q11" s="2" t="str">
        <f>IF('Resp. '!N12&gt;0,IF('Resp. '!M12&gt;0,"V","I"),"V")</f>
        <v>V</v>
      </c>
      <c r="R11" s="2" t="str">
        <f>IF('Resp. '!L12&gt;0,IF('Resp. '!K12&gt;0,"V","J"),"V")</f>
        <v>V</v>
      </c>
      <c r="S11" s="2" t="str">
        <f>IF('Resp. '!K12&gt;0,IF('Resp. '!L12&gt;0,"V","J"),"V")</f>
        <v>V</v>
      </c>
      <c r="T11" s="2" t="str">
        <f>IF('Resp. '!O12&gt;0,IF('Resp. '!P12&gt;0,"V",IF('Resp. '!Q12&gt;0,"V","H")),"V")</f>
        <v>V</v>
      </c>
      <c r="U11" s="55" t="str">
        <f>IF('Resp. '!K12=0,"V",IF('Resp. '!J12&gt;0,IF(('Resp. '!L12/'Resp. '!K12)&lt;10000,IF(('Resp. '!L12/'Resp. '!K12)&gt;9,"V","K"),"K"),"V"))</f>
        <v>V</v>
      </c>
      <c r="V11">
        <f t="shared" si="1"/>
        <v>19</v>
      </c>
      <c r="W11" t="str">
        <f t="shared" si="2"/>
        <v/>
      </c>
      <c r="X11" t="str">
        <f t="shared" si="2"/>
        <v/>
      </c>
      <c r="Y11" t="str">
        <f t="shared" si="2"/>
        <v/>
      </c>
      <c r="Z11" t="str">
        <f t="shared" si="2"/>
        <v/>
      </c>
      <c r="AA11" t="str">
        <f t="shared" si="2"/>
        <v/>
      </c>
      <c r="AB11" t="str">
        <f t="shared" si="2"/>
        <v/>
      </c>
      <c r="AC11" t="str">
        <f t="shared" si="2"/>
        <v/>
      </c>
      <c r="AD11" t="str">
        <f t="shared" si="2"/>
        <v/>
      </c>
      <c r="AE11" t="str">
        <f t="shared" si="2"/>
        <v/>
      </c>
      <c r="AF11" t="str">
        <f t="shared" si="2"/>
        <v/>
      </c>
      <c r="AG11" t="str">
        <f t="shared" si="2"/>
        <v/>
      </c>
      <c r="AH11" t="str">
        <f t="shared" si="3"/>
        <v>...</v>
      </c>
    </row>
    <row r="12" spans="1:34">
      <c r="A12">
        <v>9</v>
      </c>
      <c r="B12" t="s">
        <v>11</v>
      </c>
      <c r="C12" s="25" t="str">
        <f>IF('Resp. '!J13=0,IF('Resp. '!K13=0,IF('Resp. '!L13=0,IF('Resp. '!M13=0,IF('Resp. '!N13=0,"V","H"),"H"),"H"),"H"),"V")</f>
        <v>V</v>
      </c>
      <c r="D12" s="25" t="str">
        <f>IF('Resp. '!O13=0,IF('Resp. '!P13=0,IF('Resp. '!Q13=0,IF('Resp. '!R13=0,"V","H"),"H"),"H"),"V")</f>
        <v>V</v>
      </c>
      <c r="E12" s="25" t="str">
        <f>IF('Resp. '!N13&gt;0,IF('Resp. '!J13&gt;0,"V","H"),IF('Resp. '!R13&gt;0,"V",IF('Resp. '!N13='Resp. '!R13=0,"H","V")))</f>
        <v>V</v>
      </c>
      <c r="F12" s="25" t="str">
        <f>IF('Resp. '!J13&gt;0,IF('Resp. '!M13&gt;0,"V","I"),"V")</f>
        <v>V</v>
      </c>
      <c r="G12" s="25" t="str">
        <f>IF('Resp. '!N13='Resp. '!L13+'Resp. '!M13,"V","A")</f>
        <v>V</v>
      </c>
      <c r="H12" s="25" t="str">
        <f>IF('Resp. '!R13='Resp. '!P13+'Resp. '!Q13,"V","A")</f>
        <v>V</v>
      </c>
      <c r="I12" s="25" t="str">
        <f>IF('Resp. '!H13='Resp. '!J13+'Resp. '!O13,"V","A")</f>
        <v>V</v>
      </c>
      <c r="J12" s="25" t="str">
        <f>IF('Resp. '!I13='Resp. '!L13+'Resp. '!M13+'Resp. '!P13+'Resp. '!Q13,"V","A")</f>
        <v>V</v>
      </c>
      <c r="K12" s="26" t="s">
        <v>207</v>
      </c>
      <c r="L12" s="26" t="s">
        <v>207</v>
      </c>
      <c r="M12" s="26" t="s">
        <v>207</v>
      </c>
      <c r="N12" s="26" t="s">
        <v>207</v>
      </c>
      <c r="O12" s="9" t="str">
        <f>IF('Resp. '!J13&gt;0,IF(10&gt;'Resp. '!L13/('Resp. '!K13+1)&gt;500,"V","D"),"V")</f>
        <v>V</v>
      </c>
      <c r="P12" s="9" t="str">
        <f>IF('Resp. '!J13&gt;0,IF('Resp. '!M13&gt;='Resp. '!L13,"V","B"),"V")</f>
        <v>V</v>
      </c>
      <c r="Q12" s="2" t="str">
        <f>IF('Resp. '!N13&gt;0,IF('Resp. '!M13&gt;0,"V","I"),"V")</f>
        <v>V</v>
      </c>
      <c r="R12" s="2" t="str">
        <f>IF('Resp. '!L13&gt;0,IF('Resp. '!K13&gt;0,"V","J"),"V")</f>
        <v>V</v>
      </c>
      <c r="S12" s="2" t="str">
        <f>IF('Resp. '!K13&gt;0,IF('Resp. '!L13&gt;0,"V","J"),"V")</f>
        <v>V</v>
      </c>
      <c r="T12" s="2" t="str">
        <f>IF('Resp. '!O13&gt;0,IF('Resp. '!P13&gt;0,"V",IF('Resp. '!Q13&gt;0,"V","H")),"V")</f>
        <v>V</v>
      </c>
      <c r="U12" s="55" t="str">
        <f>IF('Resp. '!K13=0,"V",IF('Resp. '!J13&gt;0,IF(('Resp. '!L13/'Resp. '!K13)&lt;10000,IF(('Resp. '!L13/'Resp. '!K13)&gt;9,"V","K"),"K"),"V"))</f>
        <v>V</v>
      </c>
      <c r="V12">
        <f t="shared" si="1"/>
        <v>19</v>
      </c>
      <c r="W12" t="str">
        <f t="shared" si="2"/>
        <v/>
      </c>
      <c r="X12" t="str">
        <f t="shared" si="2"/>
        <v/>
      </c>
      <c r="Y12" t="str">
        <f t="shared" si="2"/>
        <v/>
      </c>
      <c r="Z12" t="str">
        <f t="shared" si="2"/>
        <v/>
      </c>
      <c r="AA12" t="str">
        <f t="shared" si="2"/>
        <v/>
      </c>
      <c r="AB12" t="str">
        <f t="shared" si="2"/>
        <v/>
      </c>
      <c r="AC12" t="str">
        <f t="shared" si="2"/>
        <v/>
      </c>
      <c r="AD12" t="str">
        <f t="shared" si="2"/>
        <v/>
      </c>
      <c r="AE12" t="str">
        <f t="shared" si="2"/>
        <v/>
      </c>
      <c r="AF12" t="str">
        <f t="shared" si="2"/>
        <v/>
      </c>
      <c r="AG12" t="str">
        <f t="shared" si="2"/>
        <v/>
      </c>
      <c r="AH12" t="str">
        <f t="shared" si="3"/>
        <v>...</v>
      </c>
    </row>
    <row r="13" spans="1:34">
      <c r="A13">
        <v>10</v>
      </c>
      <c r="B13" t="s">
        <v>12</v>
      </c>
      <c r="C13" s="25" t="str">
        <f>IF('Resp. '!J14=0,IF('Resp. '!K14=0,IF('Resp. '!L14=0,IF('Resp. '!M14=0,IF('Resp. '!N14=0,"V","H"),"H"),"H"),"H"),"V")</f>
        <v>V</v>
      </c>
      <c r="D13" s="25" t="str">
        <f>IF('Resp. '!O14=0,IF('Resp. '!P14=0,IF('Resp. '!Q14=0,IF('Resp. '!R14=0,"V","H"),"H"),"H"),"V")</f>
        <v>V</v>
      </c>
      <c r="E13" s="25" t="str">
        <f>IF('Resp. '!N14&gt;0,IF('Resp. '!J14&gt;0,"V","H"),IF('Resp. '!R14&gt;0,"V",IF('Resp. '!N14='Resp. '!R14=0,"H","V")))</f>
        <v>V</v>
      </c>
      <c r="F13" s="25" t="str">
        <f>IF('Resp. '!J14&gt;0,IF('Resp. '!M14&gt;0,"V","I"),"V")</f>
        <v>V</v>
      </c>
      <c r="G13" s="25" t="str">
        <f>IF('Resp. '!N14='Resp. '!L14+'Resp. '!M14,"V","A")</f>
        <v>V</v>
      </c>
      <c r="H13" s="25" t="str">
        <f>IF('Resp. '!R14='Resp. '!P14+'Resp. '!Q14,"V","A")</f>
        <v>V</v>
      </c>
      <c r="I13" s="25" t="str">
        <f>IF('Resp. '!H14='Resp. '!J14+'Resp. '!O14,"V","A")</f>
        <v>V</v>
      </c>
      <c r="J13" s="25" t="str">
        <f>IF('Resp. '!I14='Resp. '!L14+'Resp. '!M14+'Resp. '!P14+'Resp. '!Q14,"V","A")</f>
        <v>V</v>
      </c>
      <c r="K13" s="26" t="s">
        <v>207</v>
      </c>
      <c r="L13" s="26" t="s">
        <v>207</v>
      </c>
      <c r="M13" s="26" t="s">
        <v>207</v>
      </c>
      <c r="N13" s="26" t="s">
        <v>207</v>
      </c>
      <c r="O13" s="9" t="str">
        <f>IF('Resp. '!J14&gt;0,IF(10&gt;'Resp. '!L14/('Resp. '!K14+1)&gt;500,"V","D"),"V")</f>
        <v>V</v>
      </c>
      <c r="P13" s="9" t="str">
        <f>IF('Resp. '!J14&gt;0,IF('Resp. '!M14&gt;='Resp. '!L14,"V","B"),"V")</f>
        <v>V</v>
      </c>
      <c r="Q13" s="2" t="str">
        <f>IF('Resp. '!N14&gt;0,IF('Resp. '!M14&gt;0,"V","I"),"V")</f>
        <v>V</v>
      </c>
      <c r="R13" s="2" t="str">
        <f>IF('Resp. '!L14&gt;0,IF('Resp. '!K14&gt;0,"V","J"),"V")</f>
        <v>V</v>
      </c>
      <c r="S13" s="2" t="str">
        <f>IF('Resp. '!K14&gt;0,IF('Resp. '!L14&gt;0,"V","J"),"V")</f>
        <v>V</v>
      </c>
      <c r="T13" s="2" t="str">
        <f>IF('Resp. '!O14&gt;0,IF('Resp. '!P14&gt;0,"V",IF('Resp. '!Q14&gt;0,"V","H")),"V")</f>
        <v>V</v>
      </c>
      <c r="U13" s="55" t="str">
        <f>IF('Resp. '!K14=0,"V",IF('Resp. '!J14&gt;0,IF(('Resp. '!L14/'Resp. '!K14)&lt;10000,IF(('Resp. '!L14/'Resp. '!K14)&gt;9,"V","K"),"K"),"V"))</f>
        <v>V</v>
      </c>
      <c r="V13">
        <f t="shared" si="1"/>
        <v>19</v>
      </c>
      <c r="W13" t="str">
        <f t="shared" si="2"/>
        <v/>
      </c>
      <c r="X13" t="str">
        <f t="shared" si="2"/>
        <v/>
      </c>
      <c r="Y13" t="str">
        <f t="shared" si="2"/>
        <v/>
      </c>
      <c r="Z13" t="str">
        <f t="shared" si="2"/>
        <v/>
      </c>
      <c r="AA13" t="str">
        <f t="shared" si="2"/>
        <v/>
      </c>
      <c r="AB13" t="str">
        <f t="shared" si="2"/>
        <v/>
      </c>
      <c r="AC13" t="str">
        <f t="shared" si="2"/>
        <v/>
      </c>
      <c r="AD13" t="str">
        <f t="shared" si="2"/>
        <v/>
      </c>
      <c r="AE13" t="str">
        <f t="shared" si="2"/>
        <v/>
      </c>
      <c r="AF13" t="str">
        <f t="shared" si="2"/>
        <v/>
      </c>
      <c r="AG13" t="str">
        <f t="shared" si="2"/>
        <v/>
      </c>
      <c r="AH13" t="str">
        <f t="shared" si="3"/>
        <v>...</v>
      </c>
    </row>
    <row r="14" spans="1:34">
      <c r="A14">
        <v>11</v>
      </c>
      <c r="B14" t="s">
        <v>13</v>
      </c>
      <c r="C14" s="25" t="str">
        <f>IF('Resp. '!J15=0,IF('Resp. '!K15=0,IF('Resp. '!L15=0,IF('Resp. '!M15=0,IF('Resp. '!N15=0,"V","H"),"H"),"H"),"H"),"V")</f>
        <v>V</v>
      </c>
      <c r="D14" s="25" t="str">
        <f>IF('Resp. '!O15=0,IF('Resp. '!P15=0,IF('Resp. '!Q15=0,IF('Resp. '!R15=0,"V","H"),"H"),"H"),"V")</f>
        <v>V</v>
      </c>
      <c r="E14" s="25" t="str">
        <f>IF('Resp. '!N15&gt;0,IF('Resp. '!J15&gt;0,"V","H"),IF('Resp. '!R15&gt;0,"V",IF('Resp. '!N15='Resp. '!R15=0,"H","V")))</f>
        <v>V</v>
      </c>
      <c r="F14" s="25" t="str">
        <f>IF('Resp. '!J15&gt;0,IF('Resp. '!M15&gt;0,"V","I"),"V")</f>
        <v>V</v>
      </c>
      <c r="G14" s="25" t="str">
        <f>IF('Resp. '!N15='Resp. '!L15+'Resp. '!M15,"V","A")</f>
        <v>V</v>
      </c>
      <c r="H14" s="25" t="str">
        <f>IF('Resp. '!R15='Resp. '!P15+'Resp. '!Q15,"V","A")</f>
        <v>V</v>
      </c>
      <c r="I14" s="25" t="str">
        <f>IF('Resp. '!H15='Resp. '!J15+'Resp. '!O15,"V","A")</f>
        <v>V</v>
      </c>
      <c r="J14" s="25" t="str">
        <f>IF('Resp. '!I15='Resp. '!L15+'Resp. '!M15+'Resp. '!P15+'Resp. '!Q15,"V","A")</f>
        <v>V</v>
      </c>
      <c r="K14" s="26" t="s">
        <v>207</v>
      </c>
      <c r="L14" s="26" t="s">
        <v>207</v>
      </c>
      <c r="M14" s="26" t="s">
        <v>207</v>
      </c>
      <c r="N14" s="26" t="s">
        <v>207</v>
      </c>
      <c r="O14" s="9" t="str">
        <f>IF('Resp. '!J15&gt;0,IF(10&gt;'Resp. '!L15/('Resp. '!K15+1)&gt;500,"V","D"),"V")</f>
        <v>V</v>
      </c>
      <c r="P14" s="9" t="str">
        <f>IF('Resp. '!J15&gt;0,IF('Resp. '!M15&gt;='Resp. '!L15,"V","B"),"V")</f>
        <v>V</v>
      </c>
      <c r="Q14" s="2" t="str">
        <f>IF('Resp. '!N15&gt;0,IF('Resp. '!M15&gt;0,"V","I"),"V")</f>
        <v>V</v>
      </c>
      <c r="R14" s="2" t="str">
        <f>IF('Resp. '!L15&gt;0,IF('Resp. '!K15&gt;0,"V","J"),"V")</f>
        <v>V</v>
      </c>
      <c r="S14" s="2" t="str">
        <f>IF('Resp. '!K15&gt;0,IF('Resp. '!L15&gt;0,"V","J"),"V")</f>
        <v>V</v>
      </c>
      <c r="T14" s="2" t="str">
        <f>IF('Resp. '!O15&gt;0,IF('Resp. '!P15&gt;0,"V",IF('Resp. '!Q15&gt;0,"V","H")),"V")</f>
        <v>V</v>
      </c>
      <c r="U14" s="55" t="str">
        <f>IF('Resp. '!K15=0,"V",IF('Resp. '!J15&gt;0,IF(('Resp. '!L15/'Resp. '!K15)&lt;10000,IF(('Resp. '!L15/'Resp. '!K15)&gt;9,"V","K"),"K"),"V"))</f>
        <v>V</v>
      </c>
      <c r="V14">
        <f t="shared" si="1"/>
        <v>19</v>
      </c>
      <c r="W14" t="str">
        <f t="shared" si="2"/>
        <v/>
      </c>
      <c r="X14" t="str">
        <f t="shared" si="2"/>
        <v/>
      </c>
      <c r="Y14" t="str">
        <f t="shared" si="2"/>
        <v/>
      </c>
      <c r="Z14" t="str">
        <f t="shared" si="2"/>
        <v/>
      </c>
      <c r="AA14" t="str">
        <f t="shared" si="2"/>
        <v/>
      </c>
      <c r="AB14" t="str">
        <f t="shared" si="2"/>
        <v/>
      </c>
      <c r="AC14" t="str">
        <f t="shared" si="2"/>
        <v/>
      </c>
      <c r="AD14" t="str">
        <f t="shared" si="2"/>
        <v/>
      </c>
      <c r="AE14" t="str">
        <f t="shared" si="2"/>
        <v/>
      </c>
      <c r="AF14" t="str">
        <f t="shared" si="2"/>
        <v/>
      </c>
      <c r="AG14" t="str">
        <f t="shared" si="2"/>
        <v/>
      </c>
      <c r="AH14" t="str">
        <f t="shared" si="3"/>
        <v>...</v>
      </c>
    </row>
    <row r="15" spans="1:34">
      <c r="A15">
        <v>12</v>
      </c>
      <c r="B15" t="s">
        <v>14</v>
      </c>
      <c r="C15" s="25" t="str">
        <f>IF('Resp. '!J16=0,IF('Resp. '!K16=0,IF('Resp. '!L16=0,IF('Resp. '!M16=0,IF('Resp. '!N16=0,"V","H"),"H"),"H"),"H"),"V")</f>
        <v>V</v>
      </c>
      <c r="D15" s="25" t="str">
        <f>IF('Resp. '!O16=0,IF('Resp. '!P16=0,IF('Resp. '!Q16=0,IF('Resp. '!R16=0,"V","H"),"H"),"H"),"V")</f>
        <v>V</v>
      </c>
      <c r="E15" s="25" t="str">
        <f>IF('Resp. '!N16&gt;0,IF('Resp. '!J16&gt;0,"V","H"),IF('Resp. '!R16&gt;0,"V",IF('Resp. '!N16='Resp. '!R16=0,"H","V")))</f>
        <v>V</v>
      </c>
      <c r="F15" s="25" t="str">
        <f>IF('Resp. '!J16&gt;0,IF('Resp. '!M16&gt;0,"V","I"),"V")</f>
        <v>V</v>
      </c>
      <c r="G15" s="25" t="str">
        <f>IF('Resp. '!N16='Resp. '!L16+'Resp. '!M16,"V","A")</f>
        <v>V</v>
      </c>
      <c r="H15" s="25" t="str">
        <f>IF('Resp. '!R16='Resp. '!P16+'Resp. '!Q16,"V","A")</f>
        <v>V</v>
      </c>
      <c r="I15" s="25" t="str">
        <f>IF('Resp. '!H16='Resp. '!J16+'Resp. '!O16,"V","A")</f>
        <v>V</v>
      </c>
      <c r="J15" s="25" t="str">
        <f>IF('Resp. '!I16='Resp. '!L16+'Resp. '!M16+'Resp. '!P16+'Resp. '!Q16,"V","A")</f>
        <v>V</v>
      </c>
      <c r="K15" s="26" t="s">
        <v>207</v>
      </c>
      <c r="L15" s="26" t="s">
        <v>207</v>
      </c>
      <c r="M15" s="26" t="s">
        <v>207</v>
      </c>
      <c r="N15" s="26" t="s">
        <v>207</v>
      </c>
      <c r="O15" s="9" t="str">
        <f>IF('Resp. '!J16&gt;0,IF(10&gt;'Resp. '!L16/('Resp. '!K16+1)&gt;500,"V","D"),"V")</f>
        <v>V</v>
      </c>
      <c r="P15" s="9" t="str">
        <f>IF('Resp. '!J16&gt;0,IF('Resp. '!M16&gt;='Resp. '!L16,"V","B"),"V")</f>
        <v>V</v>
      </c>
      <c r="Q15" s="2" t="str">
        <f>IF('Resp. '!N16&gt;0,IF('Resp. '!M16&gt;0,"V","I"),"V")</f>
        <v>V</v>
      </c>
      <c r="R15" s="2" t="str">
        <f>IF('Resp. '!L16&gt;0,IF('Resp. '!K16&gt;0,"V","J"),"V")</f>
        <v>V</v>
      </c>
      <c r="S15" s="2" t="str">
        <f>IF('Resp. '!K16&gt;0,IF('Resp. '!L16&gt;0,"V","J"),"V")</f>
        <v>V</v>
      </c>
      <c r="T15" s="2" t="str">
        <f>IF('Resp. '!O16&gt;0,IF('Resp. '!P16&gt;0,"V",IF('Resp. '!Q16&gt;0,"V","H")),"V")</f>
        <v>V</v>
      </c>
      <c r="U15" s="55" t="str">
        <f>IF('Resp. '!K16=0,"V",IF('Resp. '!J16&gt;0,IF(('Resp. '!L16/'Resp. '!K16)&lt;10000,IF(('Resp. '!L16/'Resp. '!K16)&gt;9,"V","K"),"K"),"V"))</f>
        <v>V</v>
      </c>
      <c r="V15">
        <f t="shared" si="1"/>
        <v>19</v>
      </c>
      <c r="W15" t="str">
        <f t="shared" si="2"/>
        <v/>
      </c>
      <c r="X15" t="str">
        <f t="shared" si="2"/>
        <v/>
      </c>
      <c r="Y15" t="str">
        <f t="shared" si="2"/>
        <v/>
      </c>
      <c r="Z15" t="str">
        <f t="shared" si="2"/>
        <v/>
      </c>
      <c r="AA15" t="str">
        <f t="shared" si="2"/>
        <v/>
      </c>
      <c r="AB15" t="str">
        <f t="shared" si="2"/>
        <v/>
      </c>
      <c r="AC15" t="str">
        <f t="shared" si="2"/>
        <v/>
      </c>
      <c r="AD15" t="str">
        <f t="shared" si="2"/>
        <v/>
      </c>
      <c r="AE15" t="str">
        <f t="shared" si="2"/>
        <v/>
      </c>
      <c r="AF15" t="str">
        <f t="shared" si="2"/>
        <v/>
      </c>
      <c r="AG15" t="str">
        <f t="shared" si="2"/>
        <v/>
      </c>
      <c r="AH15" t="str">
        <f t="shared" si="3"/>
        <v>...</v>
      </c>
    </row>
    <row r="16" spans="1:34">
      <c r="A16">
        <v>13</v>
      </c>
      <c r="B16" t="s">
        <v>15</v>
      </c>
      <c r="C16" s="25" t="str">
        <f>IF('Resp. '!J17=0,IF('Resp. '!K17=0,IF('Resp. '!L17=0,IF('Resp. '!M17=0,IF('Resp. '!N17=0,"V","H"),"H"),"H"),"H"),"V")</f>
        <v>V</v>
      </c>
      <c r="D16" s="25" t="str">
        <f>IF('Resp. '!O17=0,IF('Resp. '!P17=0,IF('Resp. '!Q17=0,IF('Resp. '!R17=0,"V","H"),"H"),"H"),"V")</f>
        <v>V</v>
      </c>
      <c r="E16" s="25" t="str">
        <f>IF('Resp. '!N17&gt;0,IF('Resp. '!J17&gt;0,"V","H"),IF('Resp. '!R17&gt;0,"V",IF('Resp. '!N17='Resp. '!R17=0,"H","V")))</f>
        <v>V</v>
      </c>
      <c r="F16" s="25" t="str">
        <f>IF('Resp. '!J17&gt;0,IF('Resp. '!M17&gt;0,"V","I"),"V")</f>
        <v>V</v>
      </c>
      <c r="G16" s="25" t="str">
        <f>IF('Resp. '!N17='Resp. '!L17+'Resp. '!M17,"V","A")</f>
        <v>V</v>
      </c>
      <c r="H16" s="25" t="str">
        <f>IF('Resp. '!R17='Resp. '!P17+'Resp. '!Q17,"V","A")</f>
        <v>V</v>
      </c>
      <c r="I16" s="25" t="str">
        <f>IF('Resp. '!H17='Resp. '!J17+'Resp. '!O17,"V","A")</f>
        <v>V</v>
      </c>
      <c r="J16" s="25" t="str">
        <f>IF('Resp. '!I17='Resp. '!L17+'Resp. '!M17+'Resp. '!P17+'Resp. '!Q17,"V","A")</f>
        <v>V</v>
      </c>
      <c r="K16" s="26" t="s">
        <v>207</v>
      </c>
      <c r="L16" s="26" t="s">
        <v>207</v>
      </c>
      <c r="M16" s="26" t="s">
        <v>207</v>
      </c>
      <c r="N16" s="26" t="s">
        <v>207</v>
      </c>
      <c r="O16" s="9" t="str">
        <f>IF('Resp. '!J17&gt;0,IF(10&gt;'Resp. '!L17/('Resp. '!K17+1)&gt;500,"V","D"),"V")</f>
        <v>V</v>
      </c>
      <c r="P16" s="9" t="str">
        <f>IF('Resp. '!J17&gt;0,IF('Resp. '!M17&gt;='Resp. '!L17,"V","B"),"V")</f>
        <v>V</v>
      </c>
      <c r="Q16" s="2" t="str">
        <f>IF('Resp. '!N17&gt;0,IF('Resp. '!M17&gt;0,"V","I"),"V")</f>
        <v>V</v>
      </c>
      <c r="R16" s="2" t="str">
        <f>IF('Resp. '!L17&gt;0,IF('Resp. '!K17&gt;0,"V","J"),"V")</f>
        <v>V</v>
      </c>
      <c r="S16" s="2" t="str">
        <f>IF('Resp. '!K17&gt;0,IF('Resp. '!L17&gt;0,"V","J"),"V")</f>
        <v>V</v>
      </c>
      <c r="T16" s="2" t="str">
        <f>IF('Resp. '!O17&gt;0,IF('Resp. '!P17&gt;0,"V",IF('Resp. '!Q17&gt;0,"V","H")),"V")</f>
        <v>V</v>
      </c>
      <c r="U16" s="55" t="str">
        <f>IF('Resp. '!K17=0,"V",IF('Resp. '!J17&gt;0,IF(('Resp. '!L17/'Resp. '!K17)&lt;10000,IF(('Resp. '!L17/'Resp. '!K17)&gt;9,"V","K"),"K"),"V"))</f>
        <v>V</v>
      </c>
      <c r="V16">
        <f t="shared" si="1"/>
        <v>19</v>
      </c>
      <c r="W16" t="str">
        <f t="shared" si="2"/>
        <v/>
      </c>
      <c r="X16" t="str">
        <f t="shared" si="2"/>
        <v/>
      </c>
      <c r="Y16" t="str">
        <f t="shared" si="2"/>
        <v/>
      </c>
      <c r="Z16" t="str">
        <f t="shared" si="2"/>
        <v/>
      </c>
      <c r="AA16" t="str">
        <f t="shared" si="2"/>
        <v/>
      </c>
      <c r="AB16" t="str">
        <f t="shared" si="2"/>
        <v/>
      </c>
      <c r="AC16" t="str">
        <f t="shared" si="2"/>
        <v/>
      </c>
      <c r="AD16" t="str">
        <f t="shared" si="2"/>
        <v/>
      </c>
      <c r="AE16" t="str">
        <f t="shared" si="2"/>
        <v/>
      </c>
      <c r="AF16" t="str">
        <f t="shared" si="2"/>
        <v/>
      </c>
      <c r="AG16" t="str">
        <f t="shared" si="2"/>
        <v/>
      </c>
      <c r="AH16" t="str">
        <f t="shared" si="3"/>
        <v>...</v>
      </c>
    </row>
    <row r="17" spans="1:34">
      <c r="A17">
        <v>14</v>
      </c>
      <c r="B17" t="s">
        <v>16</v>
      </c>
      <c r="C17" s="25" t="str">
        <f>IF('Resp. '!J18=0,IF('Resp. '!K18=0,IF('Resp. '!L18=0,IF('Resp. '!M18=0,IF('Resp. '!N18=0,"V","H"),"H"),"H"),"H"),"V")</f>
        <v>V</v>
      </c>
      <c r="D17" s="25" t="str">
        <f>IF('Resp. '!O18=0,IF('Resp. '!P18=0,IF('Resp. '!Q18=0,IF('Resp. '!R18=0,"V","H"),"H"),"H"),"V")</f>
        <v>V</v>
      </c>
      <c r="E17" s="25" t="str">
        <f>IF('Resp. '!N18&gt;0,IF('Resp. '!J18&gt;0,"V","H"),IF('Resp. '!R18&gt;0,"V",IF('Resp. '!N18='Resp. '!R18=0,"H","V")))</f>
        <v>V</v>
      </c>
      <c r="F17" s="25" t="str">
        <f>IF('Resp. '!J18&gt;0,IF('Resp. '!M18&gt;0,"V","I"),"V")</f>
        <v>V</v>
      </c>
      <c r="G17" s="25" t="str">
        <f>IF('Resp. '!N18='Resp. '!L18+'Resp. '!M18,"V","A")</f>
        <v>V</v>
      </c>
      <c r="H17" s="25" t="str">
        <f>IF('Resp. '!R18='Resp. '!P18+'Resp. '!Q18,"V","A")</f>
        <v>V</v>
      </c>
      <c r="I17" s="25" t="str">
        <f>IF('Resp. '!H18='Resp. '!J18+'Resp. '!O18,"V","A")</f>
        <v>V</v>
      </c>
      <c r="J17" s="25" t="str">
        <f>IF('Resp. '!I18='Resp. '!L18+'Resp. '!M18+'Resp. '!P18+'Resp. '!Q18,"V","A")</f>
        <v>V</v>
      </c>
      <c r="K17" s="26" t="s">
        <v>207</v>
      </c>
      <c r="L17" s="26" t="s">
        <v>207</v>
      </c>
      <c r="M17" s="26" t="s">
        <v>207</v>
      </c>
      <c r="N17" s="26" t="s">
        <v>207</v>
      </c>
      <c r="O17" s="9" t="str">
        <f>IF('Resp. '!J18&gt;0,IF(10&gt;'Resp. '!L18/('Resp. '!K18+1)&gt;500,"V","D"),"V")</f>
        <v>V</v>
      </c>
      <c r="P17" s="9" t="str">
        <f>IF('Resp. '!J18&gt;0,IF('Resp. '!M18&gt;='Resp. '!L18,"V","B"),"V")</f>
        <v>V</v>
      </c>
      <c r="Q17" s="2" t="str">
        <f>IF('Resp. '!N18&gt;0,IF('Resp. '!M18&gt;0,"V","I"),"V")</f>
        <v>V</v>
      </c>
      <c r="R17" s="2" t="str">
        <f>IF('Resp. '!L18&gt;0,IF('Resp. '!K18&gt;0,"V","J"),"V")</f>
        <v>V</v>
      </c>
      <c r="S17" s="2" t="str">
        <f>IF('Resp. '!K18&gt;0,IF('Resp. '!L18&gt;0,"V","J"),"V")</f>
        <v>V</v>
      </c>
      <c r="T17" s="2" t="str">
        <f>IF('Resp. '!O18&gt;0,IF('Resp. '!P18&gt;0,"V",IF('Resp. '!Q18&gt;0,"V","H")),"V")</f>
        <v>V</v>
      </c>
      <c r="U17" s="55" t="str">
        <f>IF('Resp. '!K18=0,"V",IF('Resp. '!J18&gt;0,IF(('Resp. '!L18/'Resp. '!K18)&lt;10000,IF(('Resp. '!L18/'Resp. '!K18)&gt;9,"V","K"),"K"),"V"))</f>
        <v>V</v>
      </c>
      <c r="V17">
        <f t="shared" si="1"/>
        <v>19</v>
      </c>
      <c r="W17" t="str">
        <f t="shared" si="2"/>
        <v/>
      </c>
      <c r="X17" t="str">
        <f t="shared" si="2"/>
        <v/>
      </c>
      <c r="Y17" t="str">
        <f t="shared" si="2"/>
        <v/>
      </c>
      <c r="Z17" t="str">
        <f t="shared" si="2"/>
        <v/>
      </c>
      <c r="AA17" t="str">
        <f t="shared" si="2"/>
        <v/>
      </c>
      <c r="AB17" t="str">
        <f t="shared" si="2"/>
        <v/>
      </c>
      <c r="AC17" t="str">
        <f t="shared" si="2"/>
        <v/>
      </c>
      <c r="AD17" t="str">
        <f t="shared" si="2"/>
        <v/>
      </c>
      <c r="AE17" t="str">
        <f t="shared" si="2"/>
        <v/>
      </c>
      <c r="AF17" t="str">
        <f t="shared" si="2"/>
        <v/>
      </c>
      <c r="AG17" t="str">
        <f t="shared" si="2"/>
        <v/>
      </c>
      <c r="AH17" t="str">
        <f t="shared" si="3"/>
        <v>...</v>
      </c>
    </row>
    <row r="18" spans="1:34">
      <c r="A18">
        <v>15</v>
      </c>
      <c r="B18" t="s">
        <v>17</v>
      </c>
      <c r="C18" s="25" t="str">
        <f>IF('Resp. '!J19=0,IF('Resp. '!K19=0,IF('Resp. '!L19=0,IF('Resp. '!M19=0,IF('Resp. '!N19=0,"V","H"),"H"),"H"),"H"),"V")</f>
        <v>V</v>
      </c>
      <c r="D18" s="25" t="str">
        <f>IF('Resp. '!O19=0,IF('Resp. '!P19=0,IF('Resp. '!Q19=0,IF('Resp. '!R19=0,"V","H"),"H"),"H"),"V")</f>
        <v>V</v>
      </c>
      <c r="E18" s="25" t="str">
        <f>IF('Resp. '!N19&gt;0,IF('Resp. '!J19&gt;0,"V","H"),IF('Resp. '!R19&gt;0,"V",IF('Resp. '!N19='Resp. '!R19=0,"H","V")))</f>
        <v>V</v>
      </c>
      <c r="F18" s="25" t="str">
        <f>IF('Resp. '!J19&gt;0,IF('Resp. '!M19&gt;0,"V","I"),"V")</f>
        <v>V</v>
      </c>
      <c r="G18" s="25" t="str">
        <f>IF('Resp. '!N19='Resp. '!L19+'Resp. '!M19,"V","A")</f>
        <v>V</v>
      </c>
      <c r="H18" s="25" t="str">
        <f>IF('Resp. '!R19='Resp. '!P19+'Resp. '!Q19,"V","A")</f>
        <v>V</v>
      </c>
      <c r="I18" s="25" t="str">
        <f>IF('Resp. '!H19='Resp. '!J19+'Resp. '!O19,"V","A")</f>
        <v>V</v>
      </c>
      <c r="J18" s="25" t="str">
        <f>IF('Resp. '!I19='Resp. '!L19+'Resp. '!M19+'Resp. '!P19+'Resp. '!Q19,"V","A")</f>
        <v>V</v>
      </c>
      <c r="K18" s="26" t="s">
        <v>207</v>
      </c>
      <c r="L18" s="26" t="s">
        <v>207</v>
      </c>
      <c r="M18" s="26" t="s">
        <v>207</v>
      </c>
      <c r="N18" s="26" t="s">
        <v>207</v>
      </c>
      <c r="O18" s="9" t="str">
        <f>IF('Resp. '!J19&gt;0,IF(10&gt;'Resp. '!L19/('Resp. '!K19+1)&gt;500,"V","D"),"V")</f>
        <v>V</v>
      </c>
      <c r="P18" s="9" t="str">
        <f>IF('Resp. '!J19&gt;0,IF('Resp. '!M19&gt;='Resp. '!L19,"V","B"),"V")</f>
        <v>V</v>
      </c>
      <c r="Q18" s="2" t="str">
        <f>IF('Resp. '!N19&gt;0,IF('Resp. '!M19&gt;0,"V","I"),"V")</f>
        <v>V</v>
      </c>
      <c r="R18" s="2" t="str">
        <f>IF('Resp. '!L19&gt;0,IF('Resp. '!K19&gt;0,"V","J"),"V")</f>
        <v>V</v>
      </c>
      <c r="S18" s="2" t="str">
        <f>IF('Resp. '!K19&gt;0,IF('Resp. '!L19&gt;0,"V","J"),"V")</f>
        <v>V</v>
      </c>
      <c r="T18" s="2" t="str">
        <f>IF('Resp. '!O19&gt;0,IF('Resp. '!P19&gt;0,"V",IF('Resp. '!Q19&gt;0,"V","H")),"V")</f>
        <v>V</v>
      </c>
      <c r="U18" s="55" t="str">
        <f>IF('Resp. '!K19=0,"V",IF('Resp. '!J19&gt;0,IF(('Resp. '!L19/'Resp. '!K19)&lt;10000,IF(('Resp. '!L19/'Resp. '!K19)&gt;9,"V","K"),"K"),"V"))</f>
        <v>V</v>
      </c>
      <c r="V18">
        <f t="shared" si="1"/>
        <v>19</v>
      </c>
      <c r="W18" t="str">
        <f t="shared" si="2"/>
        <v/>
      </c>
      <c r="X18" t="str">
        <f t="shared" si="2"/>
        <v/>
      </c>
      <c r="Y18" t="str">
        <f t="shared" si="2"/>
        <v/>
      </c>
      <c r="Z18" t="str">
        <f t="shared" si="2"/>
        <v/>
      </c>
      <c r="AA18" t="str">
        <f t="shared" si="2"/>
        <v/>
      </c>
      <c r="AB18" t="str">
        <f t="shared" si="2"/>
        <v/>
      </c>
      <c r="AC18" t="str">
        <f t="shared" si="2"/>
        <v/>
      </c>
      <c r="AD18" t="str">
        <f t="shared" si="2"/>
        <v/>
      </c>
      <c r="AE18" t="str">
        <f t="shared" si="2"/>
        <v/>
      </c>
      <c r="AF18" t="str">
        <f t="shared" si="2"/>
        <v/>
      </c>
      <c r="AG18" t="str">
        <f t="shared" si="2"/>
        <v/>
      </c>
      <c r="AH18" t="str">
        <f t="shared" si="3"/>
        <v>...</v>
      </c>
    </row>
    <row r="19" spans="1:34">
      <c r="A19">
        <v>16</v>
      </c>
      <c r="B19" t="s">
        <v>18</v>
      </c>
      <c r="C19" s="25" t="str">
        <f>IF('Resp. '!J20=0,IF('Resp. '!K20=0,IF('Resp. '!L20=0,IF('Resp. '!M20=0,IF('Resp. '!N20=0,"V","H"),"H"),"H"),"H"),"V")</f>
        <v>V</v>
      </c>
      <c r="D19" s="25" t="str">
        <f>IF('Resp. '!O20=0,IF('Resp. '!P20=0,IF('Resp. '!Q20=0,IF('Resp. '!R20=0,"V","H"),"H"),"H"),"V")</f>
        <v>V</v>
      </c>
      <c r="E19" s="25" t="str">
        <f>IF('Resp. '!N20&gt;0,IF('Resp. '!J20&gt;0,"V","H"),IF('Resp. '!R20&gt;0,"V",IF('Resp. '!N20='Resp. '!R20=0,"H","V")))</f>
        <v>V</v>
      </c>
      <c r="F19" s="25" t="str">
        <f>IF('Resp. '!J20&gt;0,IF('Resp. '!M20&gt;0,"V","I"),"V")</f>
        <v>V</v>
      </c>
      <c r="G19" s="25" t="str">
        <f>IF('Resp. '!N20='Resp. '!L20+'Resp. '!M20,"V","A")</f>
        <v>V</v>
      </c>
      <c r="H19" s="25" t="str">
        <f>IF('Resp. '!R20='Resp. '!P20+'Resp. '!Q20,"V","A")</f>
        <v>V</v>
      </c>
      <c r="I19" s="25" t="str">
        <f>IF('Resp. '!H20='Resp. '!J20+'Resp. '!O20,"V","A")</f>
        <v>V</v>
      </c>
      <c r="J19" s="25" t="str">
        <f>IF('Resp. '!I20='Resp. '!L20+'Resp. '!M20+'Resp. '!P20+'Resp. '!Q20,"V","A")</f>
        <v>V</v>
      </c>
      <c r="K19" s="26" t="s">
        <v>207</v>
      </c>
      <c r="L19" s="26" t="s">
        <v>207</v>
      </c>
      <c r="M19" s="26" t="s">
        <v>207</v>
      </c>
      <c r="N19" s="26" t="s">
        <v>207</v>
      </c>
      <c r="O19" s="9" t="str">
        <f>IF('Resp. '!J20&gt;0,IF(10&gt;'Resp. '!L20/('Resp. '!K20+1)&gt;500,"V","D"),"V")</f>
        <v>V</v>
      </c>
      <c r="P19" s="9" t="str">
        <f>IF('Resp. '!J20&gt;0,IF('Resp. '!M20&gt;='Resp. '!L20,"V","B"),"V")</f>
        <v>V</v>
      </c>
      <c r="Q19" s="2" t="str">
        <f>IF('Resp. '!N20&gt;0,IF('Resp. '!M20&gt;0,"V","I"),"V")</f>
        <v>V</v>
      </c>
      <c r="R19" s="2" t="str">
        <f>IF('Resp. '!L20&gt;0,IF('Resp. '!K20&gt;0,"V","J"),"V")</f>
        <v>V</v>
      </c>
      <c r="S19" s="2" t="str">
        <f>IF('Resp. '!K20&gt;0,IF('Resp. '!L20&gt;0,"V","J"),"V")</f>
        <v>V</v>
      </c>
      <c r="T19" s="2" t="str">
        <f>IF('Resp. '!O20&gt;0,IF('Resp. '!P20&gt;0,"V",IF('Resp. '!Q20&gt;0,"V","H")),"V")</f>
        <v>V</v>
      </c>
      <c r="U19" s="55" t="str">
        <f>IF('Resp. '!K20=0,"V",IF('Resp. '!J20&gt;0,IF(('Resp. '!L20/'Resp. '!K20)&lt;10000,IF(('Resp. '!L20/'Resp. '!K20)&gt;9,"V","K"),"K"),"V"))</f>
        <v>V</v>
      </c>
      <c r="V19">
        <f t="shared" si="1"/>
        <v>19</v>
      </c>
      <c r="W19" t="str">
        <f t="shared" si="2"/>
        <v/>
      </c>
      <c r="X19" t="str">
        <f t="shared" si="2"/>
        <v/>
      </c>
      <c r="Y19" t="str">
        <f t="shared" si="2"/>
        <v/>
      </c>
      <c r="Z19" t="str">
        <f t="shared" si="2"/>
        <v/>
      </c>
      <c r="AA19" t="str">
        <f t="shared" si="2"/>
        <v/>
      </c>
      <c r="AB19" t="str">
        <f t="shared" si="2"/>
        <v/>
      </c>
      <c r="AC19" t="str">
        <f t="shared" si="2"/>
        <v/>
      </c>
      <c r="AD19" t="str">
        <f t="shared" si="2"/>
        <v/>
      </c>
      <c r="AE19" t="str">
        <f t="shared" si="2"/>
        <v/>
      </c>
      <c r="AF19" t="str">
        <f t="shared" si="2"/>
        <v/>
      </c>
      <c r="AG19" t="str">
        <f t="shared" si="2"/>
        <v/>
      </c>
      <c r="AH19" t="str">
        <f t="shared" si="3"/>
        <v>...</v>
      </c>
    </row>
    <row r="20" spans="1:34">
      <c r="A20">
        <v>17</v>
      </c>
      <c r="B20" t="s">
        <v>19</v>
      </c>
      <c r="C20" s="25" t="str">
        <f>IF('Resp. '!J21=0,IF('Resp. '!K21=0,IF('Resp. '!L21=0,IF('Resp. '!M21=0,IF('Resp. '!N21=0,"V","H"),"H"),"H"),"H"),"V")</f>
        <v>V</v>
      </c>
      <c r="D20" s="25" t="str">
        <f>IF('Resp. '!O21=0,IF('Resp. '!P21=0,IF('Resp. '!Q21=0,IF('Resp. '!R21=0,"V","H"),"H"),"H"),"V")</f>
        <v>V</v>
      </c>
      <c r="E20" s="25" t="str">
        <f>IF('Resp. '!N21&gt;0,IF('Resp. '!J21&gt;0,"V","H"),IF('Resp. '!R21&gt;0,"V",IF('Resp. '!N21='Resp. '!R21=0,"H","V")))</f>
        <v>V</v>
      </c>
      <c r="F20" s="25" t="str">
        <f>IF('Resp. '!J21&gt;0,IF('Resp. '!M21&gt;0,"V","I"),"V")</f>
        <v>V</v>
      </c>
      <c r="G20" s="25" t="str">
        <f>IF('Resp. '!N21='Resp. '!L21+'Resp. '!M21,"V","A")</f>
        <v>V</v>
      </c>
      <c r="H20" s="25" t="str">
        <f>IF('Resp. '!R21='Resp. '!P21+'Resp. '!Q21,"V","A")</f>
        <v>V</v>
      </c>
      <c r="I20" s="25" t="str">
        <f>IF('Resp. '!H21='Resp. '!J21+'Resp. '!O21,"V","A")</f>
        <v>V</v>
      </c>
      <c r="J20" s="25" t="str">
        <f>IF('Resp. '!I21='Resp. '!L21+'Resp. '!M21+'Resp. '!P21+'Resp. '!Q21,"V","A")</f>
        <v>V</v>
      </c>
      <c r="K20" s="26" t="s">
        <v>207</v>
      </c>
      <c r="L20" s="26" t="s">
        <v>207</v>
      </c>
      <c r="M20" s="26" t="s">
        <v>207</v>
      </c>
      <c r="N20" s="26" t="s">
        <v>207</v>
      </c>
      <c r="O20" s="9" t="str">
        <f>IF('Resp. '!J21&gt;0,IF(10&gt;'Resp. '!L21/('Resp. '!K21+1)&gt;500,"V","D"),"V")</f>
        <v>V</v>
      </c>
      <c r="P20" s="9" t="str">
        <f>IF('Resp. '!J21&gt;0,IF('Resp. '!M21&gt;='Resp. '!L21,"V","B"),"V")</f>
        <v>V</v>
      </c>
      <c r="Q20" s="2" t="str">
        <f>IF('Resp. '!N21&gt;0,IF('Resp. '!M21&gt;0,"V","I"),"V")</f>
        <v>V</v>
      </c>
      <c r="R20" s="2" t="str">
        <f>IF('Resp. '!L21&gt;0,IF('Resp. '!K21&gt;0,"V","J"),"V")</f>
        <v>V</v>
      </c>
      <c r="S20" s="2" t="str">
        <f>IF('Resp. '!K21&gt;0,IF('Resp. '!L21&gt;0,"V","J"),"V")</f>
        <v>V</v>
      </c>
      <c r="T20" s="2" t="str">
        <f>IF('Resp. '!O21&gt;0,IF('Resp. '!P21&gt;0,"V",IF('Resp. '!Q21&gt;0,"V","H")),"V")</f>
        <v>V</v>
      </c>
      <c r="U20" s="55" t="str">
        <f>IF('Resp. '!K21=0,"V",IF('Resp. '!J21&gt;0,IF(('Resp. '!L21/'Resp. '!K21)&lt;10000,IF(('Resp. '!L21/'Resp. '!K21)&gt;9,"V","K"),"K"),"V"))</f>
        <v>V</v>
      </c>
      <c r="V20">
        <f t="shared" si="1"/>
        <v>19</v>
      </c>
      <c r="W20" t="str">
        <f t="shared" si="2"/>
        <v/>
      </c>
      <c r="X20" t="str">
        <f t="shared" si="2"/>
        <v/>
      </c>
      <c r="Y20" t="str">
        <f t="shared" si="2"/>
        <v/>
      </c>
      <c r="Z20" t="str">
        <f t="shared" si="2"/>
        <v/>
      </c>
      <c r="AA20" t="str">
        <f t="shared" si="2"/>
        <v/>
      </c>
      <c r="AB20" t="str">
        <f t="shared" si="2"/>
        <v/>
      </c>
      <c r="AC20" t="str">
        <f t="shared" si="2"/>
        <v/>
      </c>
      <c r="AD20" t="str">
        <f t="shared" si="2"/>
        <v/>
      </c>
      <c r="AE20" t="str">
        <f t="shared" si="2"/>
        <v/>
      </c>
      <c r="AF20" t="str">
        <f t="shared" si="2"/>
        <v/>
      </c>
      <c r="AG20" t="str">
        <f t="shared" si="2"/>
        <v/>
      </c>
      <c r="AH20" t="str">
        <f t="shared" si="3"/>
        <v>...</v>
      </c>
    </row>
    <row r="21" spans="1:34">
      <c r="C21" s="25"/>
      <c r="D21" s="25"/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  <c r="P21" s="26"/>
      <c r="Q21" s="2"/>
      <c r="R21" s="2"/>
      <c r="S21" s="2"/>
      <c r="T21" s="26"/>
      <c r="U21" s="26"/>
    </row>
    <row r="22" spans="1:34">
      <c r="C22" s="7"/>
      <c r="D22" s="7"/>
      <c r="E22" s="7"/>
      <c r="F22" s="25"/>
      <c r="G22" s="7"/>
      <c r="H22" s="7"/>
      <c r="I22" s="7"/>
      <c r="J22" s="7"/>
      <c r="O22" s="9"/>
      <c r="AH22" t="str">
        <f t="shared" ref="AH22" si="4">IF(V22=$S$3,"...",CONCATENATE(W22,X22,Y22,Z22,AA22,AB22,AC22,AD22,AE22,AF22))</f>
        <v/>
      </c>
    </row>
    <row r="23" spans="1:34" ht="13.9" customHeight="1">
      <c r="A23" s="9"/>
      <c r="B23" s="9"/>
    </row>
    <row r="24" spans="1:34" ht="45">
      <c r="A24" t="s">
        <v>209</v>
      </c>
      <c r="B24" s="37" t="s">
        <v>236</v>
      </c>
    </row>
    <row r="25" spans="1:34" ht="30">
      <c r="A25" t="s">
        <v>210</v>
      </c>
      <c r="B25" s="37" t="s">
        <v>237</v>
      </c>
    </row>
    <row r="26" spans="1:34" ht="30">
      <c r="A26" t="s">
        <v>211</v>
      </c>
      <c r="B26" s="37" t="s">
        <v>238</v>
      </c>
    </row>
    <row r="27" spans="1:34" ht="30">
      <c r="A27" t="s">
        <v>212</v>
      </c>
      <c r="B27" s="37" t="s">
        <v>239</v>
      </c>
    </row>
    <row r="28" spans="1:34" ht="30">
      <c r="A28" t="s">
        <v>213</v>
      </c>
      <c r="B28" s="37" t="s">
        <v>240</v>
      </c>
    </row>
    <row r="29" spans="1:34" ht="45">
      <c r="A29" t="s">
        <v>208</v>
      </c>
      <c r="B29" s="37" t="s">
        <v>241</v>
      </c>
    </row>
    <row r="30" spans="1:34" ht="45">
      <c r="A30" t="s">
        <v>228</v>
      </c>
      <c r="B30" s="37" t="s">
        <v>242</v>
      </c>
    </row>
    <row r="31" spans="1:34" ht="45">
      <c r="A31" t="s">
        <v>229</v>
      </c>
      <c r="B31" s="37" t="s">
        <v>243</v>
      </c>
    </row>
    <row r="32" spans="1:34" ht="30">
      <c r="A32" t="s">
        <v>230</v>
      </c>
      <c r="B32" s="37" t="s">
        <v>244</v>
      </c>
    </row>
    <row r="33" spans="1:2" ht="45">
      <c r="A33" t="s">
        <v>232</v>
      </c>
      <c r="B33" s="37" t="s">
        <v>245</v>
      </c>
    </row>
    <row r="34" spans="1:2" ht="45">
      <c r="A34" t="s">
        <v>233</v>
      </c>
      <c r="B34" s="37" t="s">
        <v>704</v>
      </c>
    </row>
    <row r="35" spans="1:2">
      <c r="B35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26</vt:i4>
      </vt:variant>
    </vt:vector>
  </HeadingPairs>
  <TitlesOfParts>
    <vt:vector size="30" baseType="lpstr">
      <vt:lpstr>PERMISOS DE EDIFICACIÓN</vt:lpstr>
      <vt:lpstr>Resp. </vt:lpstr>
      <vt:lpstr>Ref.</vt:lpstr>
      <vt:lpstr>Validación</vt:lpstr>
      <vt:lpstr>CATAMARCA</vt:lpstr>
      <vt:lpstr>CHACO</vt:lpstr>
      <vt:lpstr>CHUBUT</vt:lpstr>
      <vt:lpstr>CIUDAD_DE_BUENOS_AIRES</vt:lpstr>
      <vt:lpstr>CORDOBA</vt:lpstr>
      <vt:lpstr>CORRIENTES</vt:lpstr>
      <vt:lpstr>ENTRE_RIOS</vt:lpstr>
      <vt:lpstr>FORMOSA</vt:lpstr>
      <vt:lpstr>JUJUY</vt:lpstr>
      <vt:lpstr>LA_PAMPA</vt:lpstr>
      <vt:lpstr>LA_RIOJA</vt:lpstr>
      <vt:lpstr>MENDOZA</vt:lpstr>
      <vt:lpstr>MISIONES</vt:lpstr>
      <vt:lpstr>NEUQUEN</vt:lpstr>
      <vt:lpstr>PCIA_DE_BUENOS_AIRES</vt:lpstr>
      <vt:lpstr>Prov</vt:lpstr>
      <vt:lpstr>RIO_NEGRO</vt:lpstr>
      <vt:lpstr>SALTA</vt:lpstr>
      <vt:lpstr>SAN_JUAN</vt:lpstr>
      <vt:lpstr>SAN_LUIS</vt:lpstr>
      <vt:lpstr>SANTA_CRUZ</vt:lpstr>
      <vt:lpstr>SANTA_FE</vt:lpstr>
      <vt:lpstr>SANTIAGO_DEL_ESTERO</vt:lpstr>
      <vt:lpstr>SELC</vt:lpstr>
      <vt:lpstr>TIERRA_DEL_FUEGO</vt:lpstr>
      <vt:lpstr>TUCUMAN</vt:lpstr>
    </vt:vector>
  </TitlesOfParts>
  <Company>INDEC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Mollo Hernán</dc:creator>
  <cp:lastModifiedBy>Municipio de Tigre</cp:lastModifiedBy>
  <cp:lastPrinted>2020-01-15T20:49:00Z</cp:lastPrinted>
  <dcterms:created xsi:type="dcterms:W3CDTF">2020-01-02T12:58:42Z</dcterms:created>
  <dcterms:modified xsi:type="dcterms:W3CDTF">2023-06-28T14:49:05Z</dcterms:modified>
</cp:coreProperties>
</file>